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autoCompressPictures="0"/>
  <bookViews>
    <workbookView xWindow="0" yWindow="100" windowWidth="28120" windowHeight="17420" tabRatio="680" activeTab="1"/>
  </bookViews>
  <sheets>
    <sheet name="Scoring system" sheetId="1" r:id="rId1"/>
    <sheet name="Provider rankings and summary i" sheetId="2" r:id="rId2"/>
    <sheet name="1st Energy" sheetId="3" r:id="rId3"/>
    <sheet name="ActewAGL" sheetId="4" r:id="rId4"/>
    <sheet name="AGL Energy" sheetId="5" r:id="rId5"/>
    <sheet name="Alinta Energy" sheetId="6" r:id="rId6"/>
    <sheet name="Altogether Group" sheetId="7" r:id="rId7"/>
    <sheet name="Amber Electric" sheetId="8" r:id="rId8"/>
    <sheet name="Aurora Energy" sheetId="9" r:id="rId9"/>
    <sheet name="Bright Spark Power" sheetId="10" r:id="rId10"/>
    <sheet name="Commander Power and Gas" sheetId="11" r:id="rId11"/>
    <sheet name="CoPower" sheetId="12" r:id="rId12"/>
    <sheet name="CovaU" sheetId="13" r:id="rId13"/>
    <sheet name="Diamond Energy" sheetId="14" r:id="rId14"/>
    <sheet name="Discover Energy" sheetId="15" r:id="rId15"/>
    <sheet name="Dodo Power" sheetId="16" r:id="rId16"/>
    <sheet name="Elysian Energy" sheetId="17" r:id="rId17"/>
    <sheet name="Energy Australia" sheetId="18" r:id="rId18"/>
    <sheet name="Energy Locals" sheetId="19" r:id="rId19"/>
    <sheet name="Enova" sheetId="20" r:id="rId20"/>
    <sheet name="Ezi Power" sheetId="21" r:id="rId21"/>
    <sheet name="Future X Power" sheetId="22" r:id="rId22"/>
    <sheet name="GEE Power and Gas" sheetId="23" r:id="rId23"/>
    <sheet name="Globird Energy" sheetId="24" r:id="rId24"/>
    <sheet name="Glowpower" sheetId="25" r:id="rId25"/>
    <sheet name="Indigo Power" sheetId="26" r:id="rId26"/>
    <sheet name="iO Energy" sheetId="27" r:id="rId27"/>
    <sheet name="Jacana Energy" sheetId="28" r:id="rId28"/>
    <sheet name="Locality Planning Energy" sheetId="29" r:id="rId29"/>
    <sheet name="Lumo Energy" sheetId="30" r:id="rId30"/>
    <sheet name="Metered Energy" sheetId="31" r:id="rId31"/>
    <sheet name="Mojo Power" sheetId="32" r:id="rId32"/>
    <sheet name="Momentum Energy" sheetId="33" r:id="rId33"/>
    <sheet name="Nectr Energy" sheetId="34" r:id="rId34"/>
    <sheet name="Origin Energy" sheetId="35" r:id="rId35"/>
    <sheet name="OVO Energy" sheetId="36" r:id="rId36"/>
    <sheet name="Powerclub" sheetId="37" r:id="rId37"/>
    <sheet name="Powerdirect" sheetId="38" r:id="rId38"/>
    <sheet name="Powershop" sheetId="39" r:id="rId39"/>
    <sheet name="Radian Energy" sheetId="40" r:id="rId40"/>
    <sheet name="ReAmped Energy" sheetId="41" r:id="rId41"/>
    <sheet name="Real Utilities" sheetId="42" r:id="rId42"/>
    <sheet name="Red Energy" sheetId="43" r:id="rId43"/>
    <sheet name="Rimfire Energy" sheetId="44" r:id="rId44"/>
    <sheet name="Simply Energy" sheetId="45" r:id="rId45"/>
    <sheet name="Social Energy" sheetId="46" r:id="rId46"/>
    <sheet name="Sumo Power" sheetId="47" r:id="rId47"/>
    <sheet name="Synergy" sheetId="48" r:id="rId48"/>
    <sheet name="Tango Energy" sheetId="49" r:id="rId49"/>
    <sheet name="WINConnect" sheetId="50" r:id="rId50"/>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1" i="11" l="1"/>
  <c r="F29" i="11"/>
  <c r="F26" i="11"/>
  <c r="F23" i="11"/>
  <c r="F20" i="11"/>
  <c r="F16" i="11"/>
  <c r="F12" i="11"/>
  <c r="F10" i="11"/>
  <c r="F7" i="11"/>
  <c r="F2" i="11"/>
  <c r="F31" i="50"/>
  <c r="F29" i="50"/>
  <c r="F26" i="50"/>
  <c r="F23" i="50"/>
  <c r="F20" i="50"/>
  <c r="F16" i="50"/>
  <c r="F12" i="50"/>
  <c r="F10" i="50"/>
  <c r="F7" i="50"/>
  <c r="F2" i="50"/>
  <c r="F31" i="49"/>
  <c r="F29" i="49"/>
  <c r="F26" i="49"/>
  <c r="F23" i="49"/>
  <c r="F20" i="49"/>
  <c r="F16" i="49"/>
  <c r="F12" i="49"/>
  <c r="F10" i="49"/>
  <c r="F7" i="49"/>
  <c r="F2" i="49"/>
  <c r="F31" i="48"/>
  <c r="F29" i="48"/>
  <c r="F26" i="48"/>
  <c r="F23" i="48"/>
  <c r="F20" i="48"/>
  <c r="F16" i="48"/>
  <c r="F12" i="48"/>
  <c r="F10" i="48"/>
  <c r="F7" i="48"/>
  <c r="F2" i="48"/>
  <c r="F31" i="47"/>
  <c r="F29" i="47"/>
  <c r="F26" i="47"/>
  <c r="F23" i="47"/>
  <c r="F20" i="47"/>
  <c r="F16" i="47"/>
  <c r="F12" i="47"/>
  <c r="F10" i="47"/>
  <c r="F7" i="47"/>
  <c r="F2" i="47"/>
  <c r="F31" i="46"/>
  <c r="F29" i="46"/>
  <c r="F26" i="46"/>
  <c r="F23" i="46"/>
  <c r="F20" i="46"/>
  <c r="F16" i="46"/>
  <c r="F12" i="46"/>
  <c r="F10" i="46"/>
  <c r="F7" i="46"/>
  <c r="F2" i="46"/>
  <c r="F31" i="45"/>
  <c r="F29" i="45"/>
  <c r="F26" i="45"/>
  <c r="F23" i="45"/>
  <c r="F20" i="45"/>
  <c r="F16" i="45"/>
  <c r="F12" i="45"/>
  <c r="F10" i="45"/>
  <c r="F7" i="45"/>
  <c r="F2" i="45"/>
  <c r="F31" i="44"/>
  <c r="F29" i="44"/>
  <c r="F26" i="44"/>
  <c r="F23" i="44"/>
  <c r="F20" i="44"/>
  <c r="F16" i="44"/>
  <c r="F12" i="44"/>
  <c r="F10" i="44"/>
  <c r="F7" i="44"/>
  <c r="F2" i="44"/>
  <c r="F31" i="43"/>
  <c r="F29" i="43"/>
  <c r="F26" i="43"/>
  <c r="F23" i="43"/>
  <c r="F20" i="43"/>
  <c r="F16" i="43"/>
  <c r="F12" i="43"/>
  <c r="F10" i="43"/>
  <c r="F7" i="43"/>
  <c r="F2" i="43"/>
  <c r="F31" i="42"/>
  <c r="F29" i="42"/>
  <c r="F26" i="42"/>
  <c r="F23" i="42"/>
  <c r="F20" i="42"/>
  <c r="F16" i="42"/>
  <c r="F12" i="42"/>
  <c r="F10" i="42"/>
  <c r="F7" i="42"/>
  <c r="F2" i="42"/>
  <c r="F31" i="41"/>
  <c r="F29" i="41"/>
  <c r="F26" i="41"/>
  <c r="F23" i="41"/>
  <c r="F20" i="41"/>
  <c r="F16" i="41"/>
  <c r="F12" i="41"/>
  <c r="F10" i="41"/>
  <c r="F7" i="41"/>
  <c r="F2" i="41"/>
  <c r="F31" i="40"/>
  <c r="F29" i="40"/>
  <c r="F26" i="40"/>
  <c r="F23" i="40"/>
  <c r="F20" i="40"/>
  <c r="F16" i="40"/>
  <c r="F12" i="40"/>
  <c r="F10" i="40"/>
  <c r="F7" i="40"/>
  <c r="F2" i="40"/>
  <c r="F31" i="39"/>
  <c r="F29" i="39"/>
  <c r="F26" i="39"/>
  <c r="F23" i="39"/>
  <c r="F20" i="39"/>
  <c r="F16" i="39"/>
  <c r="F12" i="39"/>
  <c r="F10" i="39"/>
  <c r="F7" i="39"/>
  <c r="F2" i="39"/>
  <c r="F31" i="38"/>
  <c r="F29" i="38"/>
  <c r="F26" i="38"/>
  <c r="F23" i="38"/>
  <c r="F20" i="38"/>
  <c r="F16" i="38"/>
  <c r="F12" i="38"/>
  <c r="F10" i="38"/>
  <c r="F7" i="38"/>
  <c r="F2" i="38"/>
  <c r="F31" i="37"/>
  <c r="F29" i="37"/>
  <c r="F26" i="37"/>
  <c r="F23" i="37"/>
  <c r="F20" i="37"/>
  <c r="F16" i="37"/>
  <c r="F12" i="37"/>
  <c r="F10" i="37"/>
  <c r="F7" i="37"/>
  <c r="F2" i="37"/>
  <c r="F31" i="36"/>
  <c r="F29" i="36"/>
  <c r="F26" i="36"/>
  <c r="F23" i="36"/>
  <c r="F20" i="36"/>
  <c r="F16" i="36"/>
  <c r="F12" i="36"/>
  <c r="F10" i="36"/>
  <c r="F7" i="36"/>
  <c r="F2" i="36"/>
  <c r="F31" i="35"/>
  <c r="F29" i="35"/>
  <c r="F26" i="35"/>
  <c r="F23" i="35"/>
  <c r="F20" i="35"/>
  <c r="F16" i="35"/>
  <c r="F12" i="35"/>
  <c r="F10" i="35"/>
  <c r="F7" i="35"/>
  <c r="F2" i="35"/>
  <c r="F31" i="34"/>
  <c r="F29" i="34"/>
  <c r="F26" i="34"/>
  <c r="F23" i="34"/>
  <c r="F20" i="34"/>
  <c r="F16" i="34"/>
  <c r="F12" i="34"/>
  <c r="F10" i="34"/>
  <c r="F7" i="34"/>
  <c r="F2" i="34"/>
  <c r="F31" i="33"/>
  <c r="F29" i="33"/>
  <c r="F26" i="33"/>
  <c r="F23" i="33"/>
  <c r="F20" i="33"/>
  <c r="F16" i="33"/>
  <c r="F12" i="33"/>
  <c r="F10" i="33"/>
  <c r="F7" i="33"/>
  <c r="F2" i="33"/>
  <c r="F31" i="32"/>
  <c r="F29" i="32"/>
  <c r="F26" i="32"/>
  <c r="F23" i="32"/>
  <c r="F20" i="32"/>
  <c r="F16" i="32"/>
  <c r="F12" i="32"/>
  <c r="F10" i="32"/>
  <c r="F7" i="32"/>
  <c r="F2" i="32"/>
  <c r="F31" i="31"/>
  <c r="F29" i="31"/>
  <c r="F26" i="31"/>
  <c r="F23" i="31"/>
  <c r="F20" i="31"/>
  <c r="F16" i="31"/>
  <c r="F12" i="31"/>
  <c r="F10" i="31"/>
  <c r="F7" i="31"/>
  <c r="F2" i="31"/>
  <c r="F31" i="30"/>
  <c r="F29" i="30"/>
  <c r="F26" i="30"/>
  <c r="F23" i="30"/>
  <c r="F20" i="30"/>
  <c r="F16" i="30"/>
  <c r="F12" i="30"/>
  <c r="F10" i="30"/>
  <c r="F7" i="30"/>
  <c r="F2" i="30"/>
  <c r="F31" i="29"/>
  <c r="F29" i="29"/>
  <c r="F26" i="29"/>
  <c r="F23" i="29"/>
  <c r="F20" i="29"/>
  <c r="F16" i="29"/>
  <c r="F12" i="29"/>
  <c r="F10" i="29"/>
  <c r="F7" i="29"/>
  <c r="F2" i="29"/>
  <c r="F31" i="28"/>
  <c r="F29" i="28"/>
  <c r="F26" i="28"/>
  <c r="F23" i="28"/>
  <c r="F20" i="28"/>
  <c r="F16" i="28"/>
  <c r="F12" i="28"/>
  <c r="F10" i="28"/>
  <c r="F7" i="28"/>
  <c r="F2" i="28"/>
  <c r="F31" i="27"/>
  <c r="F29" i="27"/>
  <c r="F26" i="27"/>
  <c r="F23" i="27"/>
  <c r="F20" i="27"/>
  <c r="F16" i="27"/>
  <c r="F12" i="27"/>
  <c r="F10" i="27"/>
  <c r="F7" i="27"/>
  <c r="F2" i="27"/>
  <c r="F31" i="26"/>
  <c r="F29" i="26"/>
  <c r="F26" i="26"/>
  <c r="F23" i="26"/>
  <c r="F20" i="26"/>
  <c r="F16" i="26"/>
  <c r="F12" i="26"/>
  <c r="F10" i="26"/>
  <c r="F7" i="26"/>
  <c r="F2" i="26"/>
  <c r="F31" i="25"/>
  <c r="F29" i="25"/>
  <c r="F26" i="25"/>
  <c r="F23" i="25"/>
  <c r="F20" i="25"/>
  <c r="F16" i="25"/>
  <c r="F12" i="25"/>
  <c r="F10" i="25"/>
  <c r="F7" i="25"/>
  <c r="F2" i="25"/>
  <c r="F31" i="24"/>
  <c r="F29" i="24"/>
  <c r="F26" i="24"/>
  <c r="F23" i="24"/>
  <c r="F20" i="24"/>
  <c r="F16" i="24"/>
  <c r="F12" i="24"/>
  <c r="F10" i="24"/>
  <c r="F7" i="24"/>
  <c r="F2" i="24"/>
  <c r="F31" i="23"/>
  <c r="F29" i="23"/>
  <c r="F26" i="23"/>
  <c r="F23" i="23"/>
  <c r="F20" i="23"/>
  <c r="F16" i="23"/>
  <c r="F12" i="23"/>
  <c r="F10" i="23"/>
  <c r="F7" i="23"/>
  <c r="F2" i="23"/>
  <c r="F31" i="22"/>
  <c r="F29" i="22"/>
  <c r="F26" i="22"/>
  <c r="F23" i="22"/>
  <c r="F20" i="22"/>
  <c r="F16" i="22"/>
  <c r="F12" i="22"/>
  <c r="F10" i="22"/>
  <c r="F7" i="22"/>
  <c r="F2" i="22"/>
  <c r="F31" i="21"/>
  <c r="F29" i="21"/>
  <c r="F26" i="21"/>
  <c r="F23" i="21"/>
  <c r="F20" i="21"/>
  <c r="F16" i="21"/>
  <c r="F12" i="21"/>
  <c r="F10" i="21"/>
  <c r="F7" i="21"/>
  <c r="F2" i="21"/>
  <c r="F31" i="20"/>
  <c r="F29" i="20"/>
  <c r="F26" i="20"/>
  <c r="F23" i="20"/>
  <c r="F20" i="20"/>
  <c r="F16" i="20"/>
  <c r="F12" i="20"/>
  <c r="F10" i="20"/>
  <c r="F7" i="20"/>
  <c r="F2" i="20"/>
  <c r="F31" i="19"/>
  <c r="F29" i="19"/>
  <c r="F26" i="19"/>
  <c r="F23" i="19"/>
  <c r="F20" i="19"/>
  <c r="F16" i="19"/>
  <c r="F12" i="19"/>
  <c r="F10" i="19"/>
  <c r="F7" i="19"/>
  <c r="F2" i="19"/>
  <c r="F31" i="18"/>
  <c r="F29" i="18"/>
  <c r="F26" i="18"/>
  <c r="F23" i="18"/>
  <c r="F20" i="18"/>
  <c r="F16" i="18"/>
  <c r="F12" i="18"/>
  <c r="F10" i="18"/>
  <c r="F7" i="18"/>
  <c r="F2" i="18"/>
  <c r="F31" i="17"/>
  <c r="F29" i="17"/>
  <c r="F26" i="17"/>
  <c r="F23" i="17"/>
  <c r="F20" i="17"/>
  <c r="F16" i="17"/>
  <c r="F12" i="17"/>
  <c r="F10" i="17"/>
  <c r="F7" i="17"/>
  <c r="F2" i="17"/>
  <c r="F31" i="16"/>
  <c r="F29" i="16"/>
  <c r="F26" i="16"/>
  <c r="F23" i="16"/>
  <c r="F20" i="16"/>
  <c r="F16" i="16"/>
  <c r="F12" i="16"/>
  <c r="F10" i="16"/>
  <c r="F7" i="16"/>
  <c r="F2" i="16"/>
  <c r="F31" i="15"/>
  <c r="F29" i="15"/>
  <c r="F26" i="15"/>
  <c r="F23" i="15"/>
  <c r="F20" i="15"/>
  <c r="F16" i="15"/>
  <c r="F12" i="15"/>
  <c r="F10" i="15"/>
  <c r="F7" i="15"/>
  <c r="F2" i="15"/>
  <c r="F31" i="14"/>
  <c r="F29" i="14"/>
  <c r="F26" i="14"/>
  <c r="F23" i="14"/>
  <c r="F20" i="14"/>
  <c r="F16" i="14"/>
  <c r="F12" i="14"/>
  <c r="F10" i="14"/>
  <c r="F7" i="14"/>
  <c r="F2" i="14"/>
  <c r="F31" i="13"/>
  <c r="F29" i="13"/>
  <c r="F26" i="13"/>
  <c r="F23" i="13"/>
  <c r="F20" i="13"/>
  <c r="F16" i="13"/>
  <c r="F12" i="13"/>
  <c r="F10" i="13"/>
  <c r="F7" i="13"/>
  <c r="F2" i="13"/>
  <c r="F31" i="12"/>
  <c r="F29" i="12"/>
  <c r="F26" i="12"/>
  <c r="F23" i="12"/>
  <c r="F20" i="12"/>
  <c r="F16" i="12"/>
  <c r="F12" i="12"/>
  <c r="F10" i="12"/>
  <c r="F7" i="12"/>
  <c r="F2" i="12"/>
  <c r="F31" i="10"/>
  <c r="F29" i="10"/>
  <c r="F26" i="10"/>
  <c r="F23" i="10"/>
  <c r="F20" i="10"/>
  <c r="F16" i="10"/>
  <c r="F12" i="10"/>
  <c r="F10" i="10"/>
  <c r="F7" i="10"/>
  <c r="F2" i="10"/>
  <c r="F31" i="9"/>
  <c r="F29" i="9"/>
  <c r="F26" i="9"/>
  <c r="F23" i="9"/>
  <c r="F20" i="9"/>
  <c r="F16" i="9"/>
  <c r="F12" i="9"/>
  <c r="F10" i="9"/>
  <c r="F7" i="9"/>
  <c r="F2" i="9"/>
  <c r="F31" i="8"/>
  <c r="F29" i="8"/>
  <c r="F26" i="8"/>
  <c r="F23" i="8"/>
  <c r="F20" i="8"/>
  <c r="F16" i="8"/>
  <c r="F12" i="8"/>
  <c r="F10" i="8"/>
  <c r="F7" i="8"/>
  <c r="F2" i="8"/>
  <c r="F31" i="7"/>
  <c r="F29" i="7"/>
  <c r="F26" i="7"/>
  <c r="F23" i="7"/>
  <c r="F20" i="7"/>
  <c r="F16" i="7"/>
  <c r="F12" i="7"/>
  <c r="F10" i="7"/>
  <c r="F7" i="7"/>
  <c r="F2" i="7"/>
  <c r="F31" i="6"/>
  <c r="F29" i="6"/>
  <c r="F26" i="6"/>
  <c r="F23" i="6"/>
  <c r="F20" i="6"/>
  <c r="F16" i="6"/>
  <c r="F12" i="6"/>
  <c r="F10" i="6"/>
  <c r="F7" i="6"/>
  <c r="F2" i="6"/>
  <c r="F31" i="5"/>
  <c r="F29" i="5"/>
  <c r="F26" i="5"/>
  <c r="F23" i="5"/>
  <c r="F20" i="5"/>
  <c r="F16" i="5"/>
  <c r="F12" i="5"/>
  <c r="F10" i="5"/>
  <c r="F7" i="5"/>
  <c r="F2" i="5"/>
  <c r="F31" i="4"/>
  <c r="F29" i="4"/>
  <c r="F26" i="4"/>
  <c r="F23" i="4"/>
  <c r="F20" i="4"/>
  <c r="F16" i="4"/>
  <c r="F12" i="4"/>
  <c r="F10" i="4"/>
  <c r="F7" i="4"/>
  <c r="F2" i="4"/>
  <c r="F34" i="3"/>
  <c r="F31" i="3"/>
  <c r="F29" i="3"/>
  <c r="F26" i="3"/>
  <c r="F23" i="3"/>
  <c r="F20" i="3"/>
  <c r="F16" i="3"/>
  <c r="F12" i="3"/>
  <c r="F10" i="3"/>
  <c r="F7" i="3"/>
  <c r="F2" i="3"/>
  <c r="F31" i="1"/>
  <c r="F29" i="1"/>
  <c r="F26" i="1"/>
  <c r="F23" i="1"/>
  <c r="F20" i="1"/>
  <c r="F16" i="1"/>
  <c r="F12" i="1"/>
  <c r="F10" i="1"/>
  <c r="F7" i="1"/>
  <c r="F2" i="1"/>
  <c r="F34" i="50"/>
  <c r="E34" i="50"/>
  <c r="F34" i="49"/>
  <c r="E34" i="49"/>
  <c r="F34" i="48"/>
  <c r="E34" i="48"/>
  <c r="F34" i="47"/>
  <c r="E34" i="47"/>
  <c r="F34" i="46"/>
  <c r="E34" i="46"/>
  <c r="F34" i="45"/>
  <c r="E34" i="45"/>
  <c r="F34" i="44"/>
  <c r="E34" i="44"/>
  <c r="F34" i="43"/>
  <c r="E34" i="43"/>
  <c r="F34" i="42"/>
  <c r="E34" i="42"/>
  <c r="F34" i="41"/>
  <c r="E34" i="41"/>
  <c r="F34" i="40"/>
  <c r="E34" i="40"/>
  <c r="F34" i="39"/>
  <c r="E34" i="39"/>
  <c r="F34" i="38"/>
  <c r="E34" i="38"/>
  <c r="F34" i="37"/>
  <c r="E34" i="37"/>
  <c r="F34" i="36"/>
  <c r="E34" i="36"/>
  <c r="F34" i="35"/>
  <c r="E34" i="35"/>
  <c r="F34" i="34"/>
  <c r="E34" i="34"/>
  <c r="F34" i="33"/>
  <c r="E34" i="33"/>
  <c r="F34" i="32"/>
  <c r="E34" i="32"/>
  <c r="F34" i="31"/>
  <c r="E34" i="31"/>
  <c r="F34" i="30"/>
  <c r="E34" i="30"/>
  <c r="F34" i="29"/>
  <c r="E34" i="29"/>
  <c r="F34" i="28"/>
  <c r="E34" i="28"/>
  <c r="F34" i="27"/>
  <c r="E34" i="27"/>
  <c r="F34" i="26"/>
  <c r="E34" i="26"/>
  <c r="F34" i="25"/>
  <c r="E34" i="25"/>
  <c r="F34" i="24"/>
  <c r="E34" i="24"/>
  <c r="F34" i="23"/>
  <c r="E34" i="23"/>
  <c r="F34" i="22"/>
  <c r="E34" i="22"/>
  <c r="F34" i="21"/>
  <c r="E34" i="21"/>
  <c r="E34" i="20"/>
  <c r="F34" i="19"/>
  <c r="E34" i="19"/>
  <c r="F34" i="18"/>
  <c r="E34" i="18"/>
  <c r="F34" i="17"/>
  <c r="E34" i="17"/>
  <c r="F34" i="16"/>
  <c r="E34" i="16"/>
  <c r="F34" i="15"/>
  <c r="E34" i="15"/>
  <c r="F34" i="14"/>
  <c r="E34" i="14"/>
  <c r="F34" i="13"/>
  <c r="E34" i="13"/>
  <c r="F34" i="12"/>
  <c r="E34" i="12"/>
  <c r="F34" i="11"/>
  <c r="E34" i="11"/>
  <c r="F34" i="10"/>
  <c r="E34" i="10"/>
  <c r="F34" i="9"/>
  <c r="E34" i="9"/>
  <c r="F34" i="8"/>
  <c r="E34" i="8"/>
  <c r="F34" i="7"/>
  <c r="E34" i="7"/>
  <c r="F34" i="6"/>
  <c r="E34" i="6"/>
  <c r="F34" i="5"/>
  <c r="E34" i="5"/>
  <c r="F34" i="4"/>
  <c r="E34" i="4"/>
  <c r="E34" i="3"/>
  <c r="N51" i="2"/>
  <c r="M51" i="2"/>
  <c r="L51" i="2"/>
  <c r="K51" i="2"/>
  <c r="J51" i="2"/>
  <c r="I51" i="2"/>
  <c r="H51" i="2"/>
  <c r="G51" i="2"/>
  <c r="Y49" i="2"/>
  <c r="X49" i="2"/>
  <c r="W49" i="2"/>
  <c r="V49" i="2"/>
  <c r="U49" i="2"/>
  <c r="T49" i="2"/>
  <c r="D49" i="2"/>
  <c r="Y48" i="2"/>
  <c r="X48" i="2"/>
  <c r="W48" i="2"/>
  <c r="V48" i="2"/>
  <c r="U48" i="2"/>
  <c r="T48" i="2"/>
  <c r="D48" i="2"/>
  <c r="Y47" i="2"/>
  <c r="X47" i="2"/>
  <c r="W47" i="2"/>
  <c r="V47" i="2"/>
  <c r="U47" i="2"/>
  <c r="T47" i="2"/>
  <c r="D47" i="2"/>
  <c r="Y46" i="2"/>
  <c r="X46" i="2"/>
  <c r="W46" i="2"/>
  <c r="V46" i="2"/>
  <c r="U46" i="2"/>
  <c r="T46" i="2"/>
  <c r="D46" i="2"/>
  <c r="Y45" i="2"/>
  <c r="X45" i="2"/>
  <c r="W45" i="2"/>
  <c r="V45" i="2"/>
  <c r="U45" i="2"/>
  <c r="T45" i="2"/>
  <c r="D45" i="2"/>
  <c r="Y44" i="2"/>
  <c r="X44" i="2"/>
  <c r="W44" i="2"/>
  <c r="V44" i="2"/>
  <c r="U44" i="2"/>
  <c r="T44" i="2"/>
  <c r="D44" i="2"/>
  <c r="Y43" i="2"/>
  <c r="X43" i="2"/>
  <c r="W43" i="2"/>
  <c r="V43" i="2"/>
  <c r="U43" i="2"/>
  <c r="T43" i="2"/>
  <c r="D43" i="2"/>
  <c r="Y42" i="2"/>
  <c r="X42" i="2"/>
  <c r="W42" i="2"/>
  <c r="V42" i="2"/>
  <c r="U42" i="2"/>
  <c r="T42" i="2"/>
  <c r="D42" i="2"/>
  <c r="Y41" i="2"/>
  <c r="X41" i="2"/>
  <c r="W41" i="2"/>
  <c r="V41" i="2"/>
  <c r="U41" i="2"/>
  <c r="T41" i="2"/>
  <c r="D41" i="2"/>
  <c r="Y40" i="2"/>
  <c r="X40" i="2"/>
  <c r="W40" i="2"/>
  <c r="V40" i="2"/>
  <c r="U40" i="2"/>
  <c r="T40" i="2"/>
  <c r="D40" i="2"/>
  <c r="Y39" i="2"/>
  <c r="X39" i="2"/>
  <c r="W39" i="2"/>
  <c r="V39" i="2"/>
  <c r="U39" i="2"/>
  <c r="T39" i="2"/>
  <c r="D39" i="2"/>
  <c r="Y38" i="2"/>
  <c r="X38" i="2"/>
  <c r="W38" i="2"/>
  <c r="V38" i="2"/>
  <c r="U38" i="2"/>
  <c r="T38" i="2"/>
  <c r="D38" i="2"/>
  <c r="Y37" i="2"/>
  <c r="X37" i="2"/>
  <c r="W37" i="2"/>
  <c r="V37" i="2"/>
  <c r="U37" i="2"/>
  <c r="T37" i="2"/>
  <c r="D37" i="2"/>
  <c r="Y36" i="2"/>
  <c r="X36" i="2"/>
  <c r="W36" i="2"/>
  <c r="V36" i="2"/>
  <c r="U36" i="2"/>
  <c r="T36" i="2"/>
  <c r="D36" i="2"/>
  <c r="Y35" i="2"/>
  <c r="X35" i="2"/>
  <c r="W35" i="2"/>
  <c r="V35" i="2"/>
  <c r="U35" i="2"/>
  <c r="T35" i="2"/>
  <c r="D35" i="2"/>
  <c r="Y34" i="2"/>
  <c r="X34" i="2"/>
  <c r="W34" i="2"/>
  <c r="V34" i="2"/>
  <c r="U34" i="2"/>
  <c r="T34" i="2"/>
  <c r="D34" i="2"/>
  <c r="Y33" i="2"/>
  <c r="X33" i="2"/>
  <c r="W33" i="2"/>
  <c r="V33" i="2"/>
  <c r="U33" i="2"/>
  <c r="T33" i="2"/>
  <c r="D33" i="2"/>
  <c r="Y32" i="2"/>
  <c r="X32" i="2"/>
  <c r="W32" i="2"/>
  <c r="V32" i="2"/>
  <c r="U32" i="2"/>
  <c r="T32" i="2"/>
  <c r="D32" i="2"/>
  <c r="Y31" i="2"/>
  <c r="X31" i="2"/>
  <c r="W31" i="2"/>
  <c r="V31" i="2"/>
  <c r="U31" i="2"/>
  <c r="T31" i="2"/>
  <c r="D31" i="2"/>
  <c r="Y30" i="2"/>
  <c r="X30" i="2"/>
  <c r="W30" i="2"/>
  <c r="V30" i="2"/>
  <c r="U30" i="2"/>
  <c r="T30" i="2"/>
  <c r="D30" i="2"/>
  <c r="Y29" i="2"/>
  <c r="X29" i="2"/>
  <c r="W29" i="2"/>
  <c r="V29" i="2"/>
  <c r="U29" i="2"/>
  <c r="T29" i="2"/>
  <c r="D29" i="2"/>
  <c r="Y28" i="2"/>
  <c r="X28" i="2"/>
  <c r="W28" i="2"/>
  <c r="V28" i="2"/>
  <c r="U28" i="2"/>
  <c r="T28" i="2"/>
  <c r="D28" i="2"/>
  <c r="Y27" i="2"/>
  <c r="X27" i="2"/>
  <c r="W27" i="2"/>
  <c r="V27" i="2"/>
  <c r="U27" i="2"/>
  <c r="T27" i="2"/>
  <c r="D27" i="2"/>
  <c r="Y26" i="2"/>
  <c r="X26" i="2"/>
  <c r="W26" i="2"/>
  <c r="V26" i="2"/>
  <c r="U26" i="2"/>
  <c r="T26" i="2"/>
  <c r="D26" i="2"/>
  <c r="Y25" i="2"/>
  <c r="X25" i="2"/>
  <c r="W25" i="2"/>
  <c r="V25" i="2"/>
  <c r="U25" i="2"/>
  <c r="T25" i="2"/>
  <c r="D25" i="2"/>
  <c r="Y24" i="2"/>
  <c r="X24" i="2"/>
  <c r="W24" i="2"/>
  <c r="V24" i="2"/>
  <c r="U24" i="2"/>
  <c r="T24" i="2"/>
  <c r="D24" i="2"/>
  <c r="Y23" i="2"/>
  <c r="X23" i="2"/>
  <c r="W23" i="2"/>
  <c r="V23" i="2"/>
  <c r="U23" i="2"/>
  <c r="T23" i="2"/>
  <c r="D23" i="2"/>
  <c r="Y22" i="2"/>
  <c r="X22" i="2"/>
  <c r="W22" i="2"/>
  <c r="V22" i="2"/>
  <c r="U22" i="2"/>
  <c r="T22" i="2"/>
  <c r="D22" i="2"/>
  <c r="Y21" i="2"/>
  <c r="X21" i="2"/>
  <c r="W21" i="2"/>
  <c r="V21" i="2"/>
  <c r="U21" i="2"/>
  <c r="T21" i="2"/>
  <c r="D21" i="2"/>
  <c r="Y20" i="2"/>
  <c r="X20" i="2"/>
  <c r="W20" i="2"/>
  <c r="V20" i="2"/>
  <c r="U20" i="2"/>
  <c r="T20" i="2"/>
  <c r="D20" i="2"/>
  <c r="Y19" i="2"/>
  <c r="X19" i="2"/>
  <c r="W19" i="2"/>
  <c r="V19" i="2"/>
  <c r="U19" i="2"/>
  <c r="T19" i="2"/>
  <c r="D19" i="2"/>
  <c r="Y18" i="2"/>
  <c r="X18" i="2"/>
  <c r="W18" i="2"/>
  <c r="V18" i="2"/>
  <c r="U18" i="2"/>
  <c r="T18" i="2"/>
  <c r="D18" i="2"/>
  <c r="Y17" i="2"/>
  <c r="X17" i="2"/>
  <c r="W17" i="2"/>
  <c r="V17" i="2"/>
  <c r="U17" i="2"/>
  <c r="T17" i="2"/>
  <c r="D17" i="2"/>
  <c r="Y16" i="2"/>
  <c r="X16" i="2"/>
  <c r="W16" i="2"/>
  <c r="V16" i="2"/>
  <c r="U16" i="2"/>
  <c r="T16" i="2"/>
  <c r="D16" i="2"/>
  <c r="Y15" i="2"/>
  <c r="X15" i="2"/>
  <c r="W15" i="2"/>
  <c r="V15" i="2"/>
  <c r="U15" i="2"/>
  <c r="T15" i="2"/>
  <c r="D15" i="2"/>
  <c r="Y14" i="2"/>
  <c r="X14" i="2"/>
  <c r="W14" i="2"/>
  <c r="V14" i="2"/>
  <c r="U14" i="2"/>
  <c r="T14" i="2"/>
  <c r="D14" i="2"/>
  <c r="Y13" i="2"/>
  <c r="X13" i="2"/>
  <c r="W13" i="2"/>
  <c r="V13" i="2"/>
  <c r="U13" i="2"/>
  <c r="T13" i="2"/>
  <c r="D13" i="2"/>
  <c r="Y12" i="2"/>
  <c r="X12" i="2"/>
  <c r="W12" i="2"/>
  <c r="V12" i="2"/>
  <c r="U12" i="2"/>
  <c r="T12" i="2"/>
  <c r="D12" i="2"/>
  <c r="Y11" i="2"/>
  <c r="X11" i="2"/>
  <c r="W11" i="2"/>
  <c r="V11" i="2"/>
  <c r="U11" i="2"/>
  <c r="T11" i="2"/>
  <c r="D11" i="2"/>
  <c r="Y10" i="2"/>
  <c r="X10" i="2"/>
  <c r="W10" i="2"/>
  <c r="V10" i="2"/>
  <c r="U10" i="2"/>
  <c r="T10" i="2"/>
  <c r="D10" i="2"/>
  <c r="Y8" i="2"/>
  <c r="X8" i="2"/>
  <c r="W8" i="2"/>
  <c r="V8" i="2"/>
  <c r="U8" i="2"/>
  <c r="T8" i="2"/>
  <c r="D8" i="2"/>
  <c r="Y9" i="2"/>
  <c r="X9" i="2"/>
  <c r="W9" i="2"/>
  <c r="V9" i="2"/>
  <c r="U9" i="2"/>
  <c r="T9" i="2"/>
  <c r="D9" i="2"/>
  <c r="Y5" i="2"/>
  <c r="X5" i="2"/>
  <c r="W5" i="2"/>
  <c r="V5" i="2"/>
  <c r="U5" i="2"/>
  <c r="T5" i="2"/>
  <c r="D5" i="2"/>
  <c r="Y7" i="2"/>
  <c r="X7" i="2"/>
  <c r="W7" i="2"/>
  <c r="V7" i="2"/>
  <c r="U7" i="2"/>
  <c r="T7" i="2"/>
  <c r="D7" i="2"/>
  <c r="Y6" i="2"/>
  <c r="X6" i="2"/>
  <c r="W6" i="2"/>
  <c r="V6" i="2"/>
  <c r="U6" i="2"/>
  <c r="T6" i="2"/>
  <c r="D6" i="2"/>
  <c r="Y4" i="2"/>
  <c r="X4" i="2"/>
  <c r="W4" i="2"/>
  <c r="V4" i="2"/>
  <c r="U4" i="2"/>
  <c r="T4" i="2"/>
  <c r="D4" i="2"/>
  <c r="Y3" i="2"/>
  <c r="X3" i="2"/>
  <c r="W3" i="2"/>
  <c r="V3" i="2"/>
  <c r="U3" i="2"/>
  <c r="T3" i="2"/>
  <c r="D3" i="2"/>
  <c r="Y2" i="2"/>
  <c r="X2" i="2"/>
  <c r="W2" i="2"/>
  <c r="V2" i="2"/>
  <c r="U2" i="2"/>
  <c r="T2" i="2"/>
  <c r="F34" i="1"/>
  <c r="E34" i="1"/>
</calcChain>
</file>

<file path=xl/sharedStrings.xml><?xml version="1.0" encoding="utf-8"?>
<sst xmlns="http://schemas.openxmlformats.org/spreadsheetml/2006/main" count="3372" uniqueCount="435">
  <si>
    <t>Criterion</t>
  </si>
  <si>
    <t>Explanation</t>
  </si>
  <si>
    <r>
      <rPr>
        <b/>
        <sz val="10"/>
        <color theme="1"/>
        <rFont val="Arial"/>
      </rPr>
      <t xml:space="preserve">Score legend </t>
    </r>
    <r>
      <rPr>
        <sz val="10"/>
        <color theme="1"/>
        <rFont val="Arial"/>
      </rPr>
      <t>(0-10 points per criterion)</t>
    </r>
  </si>
  <si>
    <t>Score /10</t>
  </si>
  <si>
    <t>Weighting (0.1-1.0)</t>
  </si>
  <si>
    <r>
      <rPr>
        <b/>
        <sz val="10"/>
        <color theme="1"/>
        <rFont val="Arial"/>
      </rPr>
      <t xml:space="preserve">Weighted score </t>
    </r>
    <r>
      <rPr>
        <sz val="10"/>
        <color theme="1"/>
        <rFont val="Arial"/>
      </rPr>
      <t>(raw score multiplied by weighting)</t>
    </r>
  </si>
  <si>
    <t>Provides clean, renewable energy (35%)</t>
  </si>
  <si>
    <t>Scored based on a combination of emissions intensity of generation assests, emissions intensity sold to customers, type of generation assets, use of carbon offsets, and domestic greenhouse gas emissions. Emissions intensity is measured as the amount of tonnes of CO2e per MWh of electricity (tCO2e/MWh) for the FY2020/21 data year sold to customers. Where a provider is able to clearly demonstrate a substantial drop in emissions intensity for the current FY2021/22, starting from July 2021 and very likely to continue through to June 2022, the more current data has been used.</t>
  </si>
  <si>
    <t>Estimated emissions intensity of sold electricity is between between 0-0.01 tCO2/MWh and/or they are a pure-play renewable energy company that generates or contracts equal to or more renewable electricity than sold to customers (inclusive of generation from wholly or majority-owned parent companies). - 10 points</t>
  </si>
  <si>
    <t>Estimated emissions intensity of sold electricity is between 0.02-0.2 tCO2/MWh and/or the majority of the electricity they generate or contract is from renewable electricity sources but they operate gas power stations (inclusive of generation from wholly or majority-owned parent companies). - 6 points</t>
  </si>
  <si>
    <t>Estimated emissions intensity of sold electricity is between 0.21-0.68 tCO2/MWh and/or some of the electricity they generate or contract is from renewable electricity sources - 4 points</t>
  </si>
  <si>
    <t>Estimated emissions intensity of sold electricity is 0.69 tCO2/MWh (the 2021 grid average for the NEM) as they don't generate or contract from renewable electricity sources and rely heavily on electricity purchases from the coal-dominated spot market. - 3 points</t>
  </si>
  <si>
    <t>Emissions intensity of generation assets is greater than 0.69 tCO2/MWh and they are listed by the Clean Energy Regulator as a top 10 domestic climate polluter. - 0 points</t>
  </si>
  <si>
    <t>Ending dirty coal use by 2030 (20%)</t>
  </si>
  <si>
    <t>Does the retailer operate coal burning power stations currently scheduled to operate beyond 2030? If not, does the retailer contract more than 5% directly with an entity that owns a coal burning power stations schedule to operate beyond 2030 or does the retailer buy the majority of their wholesale electricity from the spot market (where the majority of the electricity comes from coal burning power stations scheduled to be open well beyond 2030)? If the provider did not respond to repeated requests to fill out the survey, a score of 0 has been given.</t>
  </si>
  <si>
    <t>No, the company is a major renewable energy generator (or majority owned by one) or purchases the majority if its electricity from renewable generators and none from coal power generators - 10</t>
  </si>
  <si>
    <t>No, it doesn't have such contracts or they do but they make up very minor price risk hedging contracts, or it gets the majority of its power indirectly from coal via the spot market - 8</t>
  </si>
  <si>
    <t>Yes, it does have such contracts or did not respond to the survey - 0</t>
  </si>
  <si>
    <t>Halting fossil fuel expansion (20%)</t>
  </si>
  <si>
    <t>Does the retailer participate in coal, gos or oil extraction, or is it at least 50% owned by a company that does so? Does the retailer have plans to build new coal or gas power generation?</t>
  </si>
  <si>
    <t>No, it doesn't participate in fossil fuel mining and isn't building new coal and gas power stations - 10</t>
  </si>
  <si>
    <t>Yes, it does or is majority or wholly owned by a company that does - 0</t>
  </si>
  <si>
    <t>Transparency in marketing (5%)</t>
  </si>
  <si>
    <t>If the retailer generates or contracts the majority of its electricity from coal and gas, is this readily communicated to existing and prospective customers on their website and marketing materials? Is there heavy marketing of "carbon neutral" and "carbon offsets" which masks the fact that the vast majority of their electricity is generated from coal and gas or purchased primarily on the spot market? If the company is wholly or majority owned by a major fossil fuel company, is this readily communicated on the website?</t>
  </si>
  <si>
    <t>N/A, they generate or source predominantly from renewable energy - 10</t>
  </si>
  <si>
    <t>Yes, they communicate it clearly - 8</t>
  </si>
  <si>
    <t>No apparent active greenwashing, but source of electricity not clear - 3</t>
  </si>
  <si>
    <t>Marketing materials and website could be interpreted as greenwashing - 0</t>
  </si>
  <si>
    <t>Avoiding pollution and environmental harm (5%)</t>
  </si>
  <si>
    <t>Does the retailer operate coal burning power stations that have breached environmental license conditions? If not, does the retailer contract directly with an entity that owns a coal burning power station that has breached environmental license conditions or does the retailer buy the majority of their wholesale electricity from the spot market (where the majority of the electricity comes from coal burning power stations that regularly breach envioronmental conditions)? (measured using the Coal Impact Index). In addition, is there a wholly or majority-owned fossil fuel company behind the retailer that has a history of significant environmental harm and pollution?</t>
  </si>
  <si>
    <t>No, it doesn't have such contracts or it does but they make up very minor price risk hedging contracts, or it gets the majority of its power indirectly from coal via the spot market - 8</t>
  </si>
  <si>
    <t>Yes, some breaches or did not respond to survey - 5</t>
  </si>
  <si>
    <t>Yes, with significant breaches - 0</t>
  </si>
  <si>
    <t>Support for new renewable energy (15%)</t>
  </si>
  <si>
    <t>Does the retailer support the proposed subsidy to keep coal generators operating (“CoalKeeper”)?</t>
  </si>
  <si>
    <t>Opposed - 10</t>
  </si>
  <si>
    <t>Neutral/has not engaged - 3</t>
  </si>
  <si>
    <t>Supports - 0</t>
  </si>
  <si>
    <t>Does the retailer actively support households adopting rooftop solar, batteries and electric vehicles?</t>
  </si>
  <si>
    <t>Strong support - 10</t>
  </si>
  <si>
    <t>Some support - 5</t>
  </si>
  <si>
    <t>No support - 0</t>
  </si>
  <si>
    <t>Is the retailer investing in building new renewable energy generation?</t>
  </si>
  <si>
    <t>Yes, a lot - 10</t>
  </si>
  <si>
    <t>Yes, moderately - 3</t>
  </si>
  <si>
    <t>No - 0</t>
  </si>
  <si>
    <t>Does the retailer offer GreenPower?</t>
  </si>
  <si>
    <t>Yes - 10</t>
  </si>
  <si>
    <t>No or N/A - 0</t>
  </si>
  <si>
    <t>Does the retailer have a credible policy for energy efficiency and demand response technologies?</t>
  </si>
  <si>
    <t>Yes, very credible - 10</t>
  </si>
  <si>
    <t>Somewhat credible - 5</t>
  </si>
  <si>
    <t>No, no policy or lacking credibility - 0</t>
  </si>
  <si>
    <t>Total weighted score (0-10)</t>
  </si>
  <si>
    <t>Overall ranking</t>
  </si>
  <si>
    <t>Website display ranking (for Australia-wide)</t>
  </si>
  <si>
    <t>Company</t>
  </si>
  <si>
    <t>Rating out of 10</t>
  </si>
  <si>
    <t>Star rating conversion</t>
  </si>
  <si>
    <t>Operates in states</t>
  </si>
  <si>
    <t>NSW</t>
  </si>
  <si>
    <t>VIC</t>
  </si>
  <si>
    <t>SA</t>
  </si>
  <si>
    <t>QLD</t>
  </si>
  <si>
    <t>WA</t>
  </si>
  <si>
    <t>ACT</t>
  </si>
  <si>
    <t>TAS</t>
  </si>
  <si>
    <t>NT</t>
  </si>
  <si>
    <t>Background</t>
  </si>
  <si>
    <t>Fact 1</t>
  </si>
  <si>
    <t>Fact 2</t>
  </si>
  <si>
    <t>Fact 3</t>
  </si>
  <si>
    <t>Fact 4</t>
  </si>
  <si>
    <t>Providing clean, renewable energy</t>
  </si>
  <si>
    <t>Ending dirty coal use by 2030</t>
  </si>
  <si>
    <t>Halting fossil fuel expansion</t>
  </si>
  <si>
    <t>Support for new renewable energy</t>
  </si>
  <si>
    <t>Transparency in marketing</t>
  </si>
  <si>
    <t>Pollution and environmental harm</t>
  </si>
  <si>
    <t>Enova Energy</t>
  </si>
  <si>
    <t>10.00+</t>
  </si>
  <si>
    <t>NSW, QLD</t>
  </si>
  <si>
    <t>Yes</t>
  </si>
  <si>
    <t>Enova sources almost all of their energy from distributed solar panels from their customers, and from Diamond Energy, a renewable electricity generator and retailer. Enova is also a social enterprise which gives half of their profits (after tax and reinvestment) back to the community via energy efficiency, education and community projects. They operate in NSW and South East QLD.</t>
  </si>
  <si>
    <t>Partners with Diamond, who only generates renewable electricity.</t>
  </si>
  <si>
    <t>Gives half of their profits back to the community.</t>
  </si>
  <si>
    <t>Sources electricity via customer distributed solar panels.</t>
  </si>
  <si>
    <t>Not involved in fossil fuel extraction.</t>
  </si>
  <si>
    <t>Diamond Energy</t>
  </si>
  <si>
    <t>VIC, NSW, SA, QLD, ACT</t>
  </si>
  <si>
    <t>Diamond Energy generates renewable electricity. Diamond also owns over a thousand rooftop solar installations and are the first retailer to offer an export tariff for home batteries. They are more than 80% owned by their employees and company directors and operate in VIC, NSW, SA, QLD and ACT.</t>
  </si>
  <si>
    <t>Only generates renewable electricity.</t>
  </si>
  <si>
    <t>Large investment in renewable energy.</t>
  </si>
  <si>
    <t>Active support for household solar.</t>
  </si>
  <si>
    <t>Momentum Energy</t>
  </si>
  <si>
    <t>NSW, QLD, VIC, SA</t>
  </si>
  <si>
    <t>Momentum Energy are owned by Hydro Tasmania who generate mostly renewable electricity. Along with its hydro power stations, Hydro Tasmania owns two large gas power stations. Momentum operates in VIC, NSW, QLD and SA.</t>
  </si>
  <si>
    <t>Invests in renewable energy.</t>
  </si>
  <si>
    <t>Generates predominantly renewable energy - mostly hydro power.</t>
  </si>
  <si>
    <t>Parent company owns and runs gas power generation.</t>
  </si>
  <si>
    <t>Aurora Energy</t>
  </si>
  <si>
    <t>Aurora Energy is owned by Hydro Tasmania who generate predominantly renewable electricity. Along with its hydro power stations Hydro Tasmania also own two gas power stations. Aurora operate only in TAS.</t>
  </si>
  <si>
    <t>Does not operate or contract with any coal generators.</t>
  </si>
  <si>
    <t>Indigo Power</t>
  </si>
  <si>
    <t>NSW, VIC</t>
  </si>
  <si>
    <t xml:space="preserve">Indigo Power is a white-label electricity retailer - this means they trade via another company. In this case, they partner with Energy Locals. Indigo Power is a community-owned social enterprises supporting local renewable energy projects. Currently, Indigo Power operates across all of eastern Victoria, and most of regional NSW. </t>
  </si>
  <si>
    <t>Have committed to giving half of their profits back to the community</t>
  </si>
  <si>
    <t>Works with rural and regional communities to transition to renewable energy.</t>
  </si>
  <si>
    <t>Invests in community-scale renewable assets, such as batteries.</t>
  </si>
  <si>
    <t>Buys some energy from open market where coal still dominates.</t>
  </si>
  <si>
    <t>Energy Locals</t>
  </si>
  <si>
    <t>NSW, QLD, VIC, SA, TAS</t>
  </si>
  <si>
    <t>No</t>
  </si>
  <si>
    <t>Energy Locals partners with and enables a number of community renewable energy initiatives including Manilla Solar, Indigo Power and CoPower. They offer solar feed in tariffs and smart meter installation and operation. They are mostly owned by Quinbrook Infrastructure Partners (a renewable energy investment fund) and operate in NSW, QLD, VIC, SA and TAS.</t>
  </si>
  <si>
    <t>Partners with community-focussed electricity providers.</t>
  </si>
  <si>
    <t>Opposes "CoalKeeper" subsidy for coal power stations.</t>
  </si>
  <si>
    <t>Buys energy from open market where coal still dominates.</t>
  </si>
  <si>
    <t>Nectr Energy</t>
  </si>
  <si>
    <t>NSW, QLD, SA</t>
  </si>
  <si>
    <t>Nectr Energy offers some 100% renewable electricity plans, solar tariff plans, and solar and battery bundles to customers. They are a subsidiary of Hanwha Group, which is currently building two large solar farms in Australia. They operate in NSW, QLD and SA.</t>
  </si>
  <si>
    <t>Offers some 100% renewable electricity plans.</t>
  </si>
  <si>
    <t>CoPower</t>
  </si>
  <si>
    <t>CoPower (Cooperative Power) is a white-label electricity retailer - this means they trade via another company. In this case, they partner with Energy Locals. They are a member-based, cooperatively managed not-for-profit that invests in community projects. They operate in NSW, VIC, SA and QLD.</t>
  </si>
  <si>
    <t>Cooperative, not-for-profit ownership model.</t>
  </si>
  <si>
    <t>Encourages renewable uptake among customers.</t>
  </si>
  <si>
    <t>Invests in local renewable energy projects.</t>
  </si>
  <si>
    <t>No energy efficiency or demand response measures.</t>
  </si>
  <si>
    <t>Amber Electric</t>
  </si>
  <si>
    <t>VIC
NSW
SA
ACT
SE QLD</t>
  </si>
  <si>
    <t xml:space="preserve">Amber helps their customers accelerate the transition to 100% renewables, by encouraging and supporting them to use more of their energy at the times that wind and solar are powering the grid. They provice electricity to customers at wholesale prices, which change every 5 minutes. The company charges a flat rate to cover its operation, and does not mark up electricity prices. They operate in NSW, QLD, SA, VIC and ACT. </t>
  </si>
  <si>
    <t>Encourages customers to use power when renewable generation is high.</t>
  </si>
  <si>
    <t>Powershop</t>
  </si>
  <si>
    <t>VIC, NSW, South East QLD, SA</t>
  </si>
  <si>
    <t xml:space="preserve">Powershop's current owner Meridian is a major renewable electricity generator. The company is soon to be formally aquired by fossil fuel giant Shell who is responsible for extensive fossil fuel extraction and climate pollution globally. However, Powershop will continue to contract renewable electricity from Meridian. Powershop operates in VIC, NSW, South East QLD and SA.
</t>
  </si>
  <si>
    <t>Owned by Shell, a major global climate polluter and fossil fuel miner.</t>
  </si>
  <si>
    <t>Mojo Power</t>
  </si>
  <si>
    <t>Mojo Power purchases most of its electricity from the open market, with some wholesale electricity from a solar farm. They give customers opportunities to monitor their usage and metering. They also have a number of solar feed-in tariff options, leading to potential cost savings. Mojo claims they will match customer electricity use with 100% renewables sometime in 2022. They operate in NSW, QLD, SA, TAS and the ACT.</t>
  </si>
  <si>
    <t xml:space="preserve">Purchases some renewable power through a power purchase agreenment with a solar farm. </t>
  </si>
  <si>
    <t>Energy efficiency and demand response measures in place.</t>
  </si>
  <si>
    <t>Marketing materials are not transparent about where the electricity comes from.</t>
  </si>
  <si>
    <t>Lumo Energy</t>
  </si>
  <si>
    <t>VIC, SA</t>
  </si>
  <si>
    <t>Lumo Energy is owned by Snowy Hydro, which generates renewable energy through 9 hydro pumped power stations, as well as renewable energy contracts. Snowy Hydro also owns 3 gas-fired power stations and diesel engine peaking generation. Lumo Energy operates in VIC and SA.</t>
  </si>
  <si>
    <t>Parent company owns renewable generation assets, particularly hydro.</t>
  </si>
  <si>
    <t>Parent company is building a new polluting gas power station</t>
  </si>
  <si>
    <t>Red Energy</t>
  </si>
  <si>
    <t>VIC, NSW, SA, Qld, ACT</t>
  </si>
  <si>
    <t xml:space="preserve">Red Energy offers several products including solar feed in tariffs and a renewable matching promise - for every unit of electricity you buy from Red Energy, parent company Snowy Hydro will match it by generating one unit of electricity from a renewable source. Parent company Snowy Hydro owns 9 hydro pumped power stations, as well as renewable energy contracts. Snowy Hydro also owns 3 gas-fired power stations and diesel engine peaking generation. Red Energy operates NSW, VIC, SA, QLD and the ACT. </t>
  </si>
  <si>
    <t>Tango Energy</t>
  </si>
  <si>
    <t xml:space="preserve">Tango Energy is the new name for the retail arm of Pacific Hydro, a foreign-owned private company also operating in South America. They own seven wind farms and several hydro plants. SPIC, the parent company of Tango and Pacific Hydro, is involved in coal mining. Tango operates only in VIC. </t>
  </si>
  <si>
    <t>Owns extensive wind and hydro generation facilities.</t>
  </si>
  <si>
    <t>Has not taken an active stance on strong climate policy.</t>
  </si>
  <si>
    <t>Parent company is involved in coal production.</t>
  </si>
  <si>
    <t>Discover Energy</t>
  </si>
  <si>
    <t>NSW, QLD (via Energex), VIC, SA, ACT</t>
  </si>
  <si>
    <t>Discover Energy offers Virtual Power Plant partnerships, solar power and battery systems, and EV charging plans. Discover Energy’s sister company and part owner is One Stop Warehouse - Australia’s largest solar, inverter and storage distributor. Discover operates in NSW, QLD (via Energex), SA, VIC and the ACT.</t>
  </si>
  <si>
    <t>Sources some electricity from customer solar panels.</t>
  </si>
  <si>
    <t>No investment in renewables generation.</t>
  </si>
  <si>
    <t>Social Energy</t>
  </si>
  <si>
    <t>Social Energy Australia is a privately owned start up energy company. It provides customers with solar battery systems and operates in NSW, QLD, VIC and SA.</t>
  </si>
  <si>
    <t>Good energy efficiency policies.</t>
  </si>
  <si>
    <t>iO Energy</t>
  </si>
  <si>
    <t xml:space="preserve">iO Energy is a white-label electricity retailer - this means they trade via another company. In this case, they partner with Energy Locals. iO Energy encourages customers to use energy at times of high renewable energy generation and offers solar and battery installations for a daily rate rather than upfront installation cost. Currently, iO Energy operates in SA, but plans to expand to other states in the near future. </t>
  </si>
  <si>
    <t>Radian Energy</t>
  </si>
  <si>
    <t>QLD, NSW, ACT</t>
  </si>
  <si>
    <t>Radian Energy focusses on deploying solar panels and batteries for households and they also provide free access to live usage data. Although so far it has retailed electricity purchased through the electricity grid, where coal still dominates, Radian claims they will match customer electricity use with 100% renewables sometime in 2022. They operate in QLD, NSW and the ACT.</t>
  </si>
  <si>
    <t>Aim to match customer electricity use with 100% renewables in 2022.</t>
  </si>
  <si>
    <t>Currently buys energy from open market where coal still dominates.</t>
  </si>
  <si>
    <t>Bright Spark Power</t>
  </si>
  <si>
    <t xml:space="preserve">NSW, QLD
</t>
  </si>
  <si>
    <t>Bright Spark Power  has a 10 year plan to transition to 100% renewable electricity, and has an electric vehicle charging initiative. They operate in QLD (trading via Energex) and NSW.</t>
  </si>
  <si>
    <t>Jacana Energy</t>
  </si>
  <si>
    <t>Jacana Energy is owned and operated by the Government of the Northern Territory and is the largest electricity retailer in the Northern Territory.</t>
  </si>
  <si>
    <t>Electricity is carbon intensive and polluting.</t>
  </si>
  <si>
    <t>ReAmped Energy</t>
  </si>
  <si>
    <t>QLD, NSW, VIC, SA, ACT</t>
  </si>
  <si>
    <t xml:space="preserve">ReAmped Energy offers competitive solar feed-in-tariffs and solar plans for customers. They operate in QLD, NSW, VIC, SA and ACT.
</t>
  </si>
  <si>
    <t>Rimfire Energy</t>
  </si>
  <si>
    <t xml:space="preserve">Rimfire Energy is the largest non-government electricity provider in the Northern Territory. </t>
  </si>
  <si>
    <t>OVO Energy</t>
  </si>
  <si>
    <t>NSW, QLD, SA, ACT.</t>
  </si>
  <si>
    <t>Ovo Energy is also a major electricity retailer in the UK and offers some renewable energy services. They operate in NSW, QLD, SA and ACT.</t>
  </si>
  <si>
    <t>Investing in renewable generation assets.</t>
  </si>
  <si>
    <t>Real Utilities</t>
  </si>
  <si>
    <t>Real Utilities operates in NSW, QLD and VIC</t>
  </si>
  <si>
    <t>Glowpower</t>
  </si>
  <si>
    <t>NSW, QLD, SA, TAS</t>
  </si>
  <si>
    <t>Glowpower is a privately owned company and operates in NSW, QLD, SA and TAS.</t>
  </si>
  <si>
    <t>Locality Planning Energy</t>
  </si>
  <si>
    <t>QLD, NSW</t>
  </si>
  <si>
    <t>Locality Planning Energy offers solar network installation. They operate in QLD and NSW.</t>
  </si>
  <si>
    <t>CovaU</t>
  </si>
  <si>
    <t>CovaU is a wholly owned subsidiary of Tel Pacific Ltd and operates in NSW, QLD, VIC and SA.</t>
  </si>
  <si>
    <t>Powerclub</t>
  </si>
  <si>
    <t>NSW, QLD, SA, VIC, ACT</t>
  </si>
  <si>
    <t xml:space="preserve">Powerclub allows customers to sell power for solar feed in tariffs without commission. They operate in QLD, NSW, VIC, SA and ACT.
</t>
  </si>
  <si>
    <t>Altogether Group</t>
  </si>
  <si>
    <t>Altogether Group focusses on delivering electricity to apartment complexes and operates in NSW and QLD.</t>
  </si>
  <si>
    <t>Future X Power</t>
  </si>
  <si>
    <t>NSW, VIC, QLD, SA, TAS</t>
  </si>
  <si>
    <t>Future X Power operates in NSW, VIC, QLD, SA and TAS.</t>
  </si>
  <si>
    <t>GEE Power and Gas</t>
  </si>
  <si>
    <t>GEE Power and Gas operates in NSW, QLD, VIC and SA.</t>
  </si>
  <si>
    <t>Elysian Energy</t>
  </si>
  <si>
    <t xml:space="preserve">NSW, QLD, VIC, SA </t>
  </si>
  <si>
    <t>Elysian Energy offers solar energy plans, including feed-in tariffs. They operate in NSW, QLD, VIC and SA.</t>
  </si>
  <si>
    <t>Metered Energy</t>
  </si>
  <si>
    <t>Metered Energy Holdings operates only in QLD.</t>
  </si>
  <si>
    <t>EZI Power</t>
  </si>
  <si>
    <t xml:space="preserve">EZI Power is owned by Future X Power and operates in NSW and QLD.
</t>
  </si>
  <si>
    <t>1st Energy</t>
  </si>
  <si>
    <t>NSW, QLD, SA, TAS, VIC</t>
  </si>
  <si>
    <t>1st Energy operates in NSW, QLD, SA, TAS and VIC.</t>
  </si>
  <si>
    <t>GloBird Energy</t>
  </si>
  <si>
    <t>GloBird Energy operates in VIC, QLD, NSW and SA.</t>
  </si>
  <si>
    <t>Sumo Power</t>
  </si>
  <si>
    <t>VIC, NSW</t>
  </si>
  <si>
    <t xml:space="preserve">Sumo Power operates in NSW and VIC.
</t>
  </si>
  <si>
    <t>Dodo Power</t>
  </si>
  <si>
    <t>NSW, QLD, VIC, ACT, SA</t>
  </si>
  <si>
    <t>Dodo Power and Gas is a trading name of M2 Energy Pty Ltd, and a part of the Vocus Communications company. They operate in NSW, QLD, VIC, ACT and SA.</t>
  </si>
  <si>
    <t>Commander Power and Gas</t>
  </si>
  <si>
    <t>Commander Power and Gas iis the trading name of M2 Energy Pty Ltd, and is part of the Vocus Communications company. They operate in NSW, QLD, VIC, ACT, and SA.</t>
  </si>
  <si>
    <t>Alinta Energy</t>
  </si>
  <si>
    <t>NSW, VIC, SA, QLD</t>
  </si>
  <si>
    <t>Alinta Energy is owned by Chow Tai Fook Enterprises (via subsidiary Pioneer Sail Holdings) and runs a large polluting coal-burning power station in VIC and several gas power stations. They are Australia's 7th biggest climate polluter. They operate in NSW, VIC, SA and QLD.</t>
  </si>
  <si>
    <t>Plans to burn coal until 2047.</t>
  </si>
  <si>
    <t>Frequently causes local environmental harm.</t>
  </si>
  <si>
    <t>Australia's 7th biggest climate polluter.</t>
  </si>
  <si>
    <t>Simply Energy</t>
  </si>
  <si>
    <t xml:space="preserve">Simply Energy is a subsidiary of Engie, an international energy company which has divested all high-carbon generation facilities in the Asia Pacific region. Engie own and operate about renewables generation (wind and solar), but also gas-fired power. Simply operates in NSW, VIC, QLD, SA and ACT.
</t>
  </si>
  <si>
    <t>Source power from gas-fired power generators.</t>
  </si>
  <si>
    <t>Synergy</t>
  </si>
  <si>
    <t>Synergy is owned by the Government of Western Australia and is the state's largest electricity and gas provider. Synergy owns coal and gas fired power stations, wind farms and a solar farm.  They operate only in WA.</t>
  </si>
  <si>
    <t>Owns and runs coal and gas-fired power stations.</t>
  </si>
  <si>
    <t>No plans to close coal power stations before critical 2030 date.</t>
  </si>
  <si>
    <t>High emissions intensity of generation assets.</t>
  </si>
  <si>
    <t>WINConnect</t>
  </si>
  <si>
    <t>NSW, VIC, SA</t>
  </si>
  <si>
    <t>WINConnect focusses on delivering electricity to apartment complexes and operates in NSW, VIC and SA.</t>
  </si>
  <si>
    <t>No active investment in building renewables.</t>
  </si>
  <si>
    <t>Origin Energy</t>
  </si>
  <si>
    <t>Origin Energy is a large generator and retailer of electricity and major gas miner and exporter. While they do invest in some renewable energy generation, they are Australia's 4th biggest climate polluter due to their large Eraring coal-burning power station in NSW and gas extraction and burning activities. They are controvesially attempting to open up parts of the NT to fracking operations and are aiming to expand oil and gas mining in QLD's fragile Channel Country region. They operate in NSW, QLD, VIC and SA.</t>
  </si>
  <si>
    <t>Australia's 4th biggest climate polluter.</t>
  </si>
  <si>
    <t>Plans to burn coal until 2032.</t>
  </si>
  <si>
    <t>Pushing for major gas fracking expansion.</t>
  </si>
  <si>
    <t>Energy Australia</t>
  </si>
  <si>
    <t>Energy Australia is a major electricity generator and retailer and wholly-owned subsidiary of Hong Kong-based CLP. While Energy Australia owns some renewable assets, they also operate large coal-burning power stations and gas power stations across Australia. They are Australia's second biggest climate polluter. They operate in NSW, QLD, SA, VIC and ACT.</t>
  </si>
  <si>
    <t>Australia's 2nd biggest climate polluter.</t>
  </si>
  <si>
    <t>Plans to burn coal until 2040.</t>
  </si>
  <si>
    <t>Mines coal as well as burning it.</t>
  </si>
  <si>
    <t>Powerdirect</t>
  </si>
  <si>
    <t>Powerdirect is owned by AGL, Australia's biggest climate polluter. While AGL owns and invests in renewable assets, 83% of AGL's generation comes from burning coal. Powerdirect operates in NSW, QLD, VIC and SA.</t>
  </si>
  <si>
    <t>Owned by Australia's biggest climate polluter, AGL.</t>
  </si>
  <si>
    <t>AGL plans to burn coal until 2048.</t>
  </si>
  <si>
    <t>AGL frequently causes local environmental harm.</t>
  </si>
  <si>
    <t>AGL mines coal as well as burning it.</t>
  </si>
  <si>
    <t>ActewAGL</t>
  </si>
  <si>
    <t>NSW, ACT</t>
  </si>
  <si>
    <t>ActewAGL Retail is owned by half each by Icon Water Ltd (ACT Government-owned) and AGL. AGL is Australia's largest generator and retailer of energy and electricity. They are also Australia's biggest climate polluter, accounting for about 8% of Australia's greenhouse gas emissions. While AGL owns and invests in renewable assets, 83% of AGL's generation comes from burning coal. They operate in ACT and NSW.</t>
  </si>
  <si>
    <t>50% owned by Australia's biggest climate polluter, AGL.</t>
  </si>
  <si>
    <t>AGL Energy</t>
  </si>
  <si>
    <t>AGL is Australia's largest generator and retailer of energy and electricity. They are also Australia's biggest climate polluter, accounting for about 8% of Australia's greenhouse gas emissions. While AGL owns and invests in renewable assets, 83% of AGL's generation comes from burning coal. They operate in NSW, QLD, VIC, SA and ACT.</t>
  </si>
  <si>
    <t>Australia's biggest climate polluter.</t>
  </si>
  <si>
    <t>Plans to burn coal until 2048.</t>
  </si>
  <si>
    <t>Totals in each state</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</si>
  <si>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</si>
  <si>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</si>
  <si>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Details</t>
  </si>
  <si>
    <t>Did not respond to survey.</t>
  </si>
  <si>
    <t xml:space="preserve">Makes no claims about carbon neutrality and carbon offsets, but nor do they clearly state where the electricity comes from. </t>
  </si>
  <si>
    <t>Did not respond to survey so scored 5.</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</si>
  <si>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</si>
  <si>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</si>
  <si>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Scored as per AGL, as AGL is 50% owner of ActewAGL.</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</si>
  <si>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</si>
  <si>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</si>
  <si>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AGL is Australia's biggest climate polluter and the emissions intensity of their generation assets are well above the NEM average.</t>
  </si>
  <si>
    <t>AGL's marketing materials are rife with references to being a renewable energy leader, carbon neutrality and carbon offsets, and refers to their very significant coal generation assets as "thermal assets".</t>
  </si>
  <si>
    <t>"Fundamental flaw:" Big coal generators slam Taylor's favoured coal subsidy | RenewEconomy</t>
  </si>
  <si>
    <t>Comments from the Chair indicate support for coalkeeper</t>
  </si>
  <si>
    <t xml:space="preserve">comment from AGL Chair Peter Botten supporting coal keeper ("capacity mechanism" is this reference):
"Fundamental to this is a market design that supports an orderly transition, retaining the value of existing generation and transmission infrastructure.
This must include stronger signals for dispatchable generation, recognition of the value of essential system services, and support for the economic value, job creation and community benefits arising from development of Accel Energy’s energy hubs.
A capacity mechanism would underpin that framework, ensuring reliability and some protections against cost."
</t>
  </si>
  <si>
    <t>Source for AGL support of coalkeeper:</t>
  </si>
  <si>
    <t>Plotting a glide path to the decarbonised future (afr.com)</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</si>
  <si>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</si>
  <si>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</si>
  <si>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Alinta is Australia's 7th biggest climate polluter and the emissions intensity of their generation assets is above the NEM average.</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</si>
  <si>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</si>
  <si>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</si>
  <si>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</si>
  <si>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</si>
  <si>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 xml:space="preserve">Amber sells electricity at wholesale price to customers from the coal-dominated spot market. However, Amber's business model, marketing and customer tools are all geared to shifting electricity demand of customers to times of high renewable energy use (and low cost). For this reason Amber have been scored in the bracket above the NEM average for emissions intensity. </t>
  </si>
  <si>
    <t>Amber explains on their website and marketing materials where the electricity is coming from and that using power in off peak times generally means more renewable electricity usage from the grid.</t>
  </si>
  <si>
    <t>Amber's demand management approach is sector-leading.</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</si>
  <si>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</si>
  <si>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</si>
  <si>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Aurora Energy's parent company Hydro Tasmania is Australia's biggest producer of renewable electricity (primarily through hydro power) with an emissions intensity of generation assets of 0.0075tCO2/MWh. Hydro Tasmania produces more renewable electricity than Momentum's customers consume. However, Hydro Tasmania also operates gas power stations, which continue to cause climate pollution.</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</si>
  <si>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</si>
  <si>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</si>
  <si>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Sources electricity primarily from the coal-dominated spot market..</t>
  </si>
  <si>
    <t>They are upfront that they have a plan to switch to 100% renewable electricity over 10 years.</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</si>
  <si>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</si>
  <si>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</si>
  <si>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Did not respond to survey</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</si>
  <si>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</si>
  <si>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</si>
  <si>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Parent retailer Energy Locaks claim to have estimated emissions intensity before offsets of 0.23t / MWh. Responded that much of their power in NSW in sourced from bagasse generator (Cape Byron), which has a very low emissions intensity.</t>
  </si>
  <si>
    <t>Homepage on website of parent retailer Energy Locals says "Go green with 100% carbon neutral power" - this is potentially misleading statement as it could be imterpreted as power coming from 100% renewable sources.</t>
  </si>
  <si>
    <t>Has not taken a clear public position opposing CoalKeeper</t>
  </si>
  <si>
    <t>CoPower members have elected to invest 10% in renewable energy generation.</t>
  </si>
  <si>
    <t>COMMUNITY PROVIDER BONUS</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</si>
  <si>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</si>
  <si>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</si>
  <si>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Did not respond to survey so scored 0.</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</si>
  <si>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</si>
  <si>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</si>
  <si>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Generates more renewable electricity than customers consume.</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</si>
  <si>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</si>
  <si>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</si>
  <si>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Sources electricity primarily from the coal-dominated spot market but does source some electricity from customer solar panels, bringing down their emissions intensity.</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</si>
  <si>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</si>
  <si>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</si>
  <si>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Sources electricity primarily from the coal-dominated spot market</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</si>
  <si>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</si>
  <si>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</si>
  <si>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</si>
  <si>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</si>
  <si>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Energy Australia is Australia's 2nd biggest climate polluter and the emissions intensity of their generation assets is above the NEM average.</t>
  </si>
  <si>
    <t>Lots of reference to "carbon neutral" and carbon offsets which can give false impressive the energy is coming from renewable sources.</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</si>
  <si>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</si>
  <si>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</si>
  <si>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Claim to have estimated emissions intensity before offsets of 0.23t / MWh. Responded that much of their power in NSW in sourced from bagasse generator (Cape Byron), which has a very low emissions intensity.</t>
  </si>
  <si>
    <t>Homepage on website says "Go green with 100% carbon neutral power" - this is potentially misleading statement as it could be imterpreted as power coming from 100% renewable sources.</t>
  </si>
  <si>
    <t>Energy Locals provides the technical backing and retail license to enable community-focussed renewable energy like Indigo and CoPower.</t>
  </si>
  <si>
    <t>Energy Locals provides the structure and support for community-based renewable energy organisations like Indigo, CoPower and Manilla Solar.</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</si>
  <si>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</si>
  <si>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</si>
  <si>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Sources almost all of their energy from distributed solar panels from their customers, and from Diamond Energy, a renewable electricity generator and retailer</t>
  </si>
  <si>
    <t>10+</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</si>
  <si>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</si>
  <si>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</si>
  <si>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</si>
  <si>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</si>
  <si>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</si>
  <si>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</si>
  <si>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</si>
  <si>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</si>
  <si>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Makes claims about carbon neutrality and carbon offsets but explains that electricity is still sourced from the spot market so they are better than others making this carbon neutral claim.</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</si>
  <si>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</si>
  <si>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</si>
  <si>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Sources electricity primarily from the coal-dominated spot market.</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</si>
  <si>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</si>
  <si>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</si>
  <si>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Indigo invests in community-scale renewable energy and their website reflects this. While Indigo trades via Energy Locals, which has scored low on this criterion, Indigo's distinct business is quite different with the focus on building and supporting local community energy hubs.</t>
  </si>
  <si>
    <t>Indigo invests in community-scale renewable energy</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</si>
  <si>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</si>
  <si>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</si>
  <si>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Reference "carbon neutral" and carbon offsets of electricity which can give false impressive the energy is coming from renewable sources. There is little information to explain where the carbon offsets are coming from.</t>
  </si>
  <si>
    <t>iO Energy has actively and publicly opposed CoalKeper. iO Energy provided social media posts from CoFounders as evidence of public opposiiton to CoalKeeper.</t>
  </si>
  <si>
    <t>iO Energy aims to install solar and batteries at households, where the customers will buy electricity from this installation, backed up by the main grid.</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</si>
  <si>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</si>
  <si>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</si>
  <si>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Emissions intensity of NT grid is roughly equivalent to the NEM so they have scored the same here.</t>
  </si>
  <si>
    <t>NT power grid does not contain coal but does have a lot of gas and diesel.</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</si>
  <si>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</si>
  <si>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</si>
  <si>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</si>
  <si>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</si>
  <si>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Emissions intensity of parent company Snowy Hydro's generation fleet is 0.114 tCO2e/MWh. Company responded that the vast majority of the energy contracted from Snowy Hydro is renewable. While a precise figure was not given, given the low emissions intensity of Snowy Hydro's generation fleet, the company has been scored in the top second bracket.</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</si>
  <si>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</si>
  <si>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</si>
  <si>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</si>
  <si>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</si>
  <si>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 xml:space="preserve">Sources electricity primarily from the coal-dominated spot market but also has contracts for renewable electricity that cover about 15% of customer energy use. Mojo plans to have contracts for renewable electricity equal to customer use sometime in 2022. </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</si>
  <si>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</si>
  <si>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</si>
  <si>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Momentum Energy's parent company Hydro Tasmania is Australia's biggest producer of renewable electricity (primarily through hydro power) with an emissions intensity of generation assets of 0.0075tCO2/MWh. Hydro Tasmania produces more renewable electricity than Momentum's customers consume. However, Hydro Tasmania also operates gas power stations, which continue to cause climate pollution.</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</si>
  <si>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</si>
  <si>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</si>
  <si>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Sources electricity primarily from the coal-dominated spot market but about 40.5% of electricity is purchased from contracts with renewable electricity generators (with an estimated emissions intensity therefore of about 0.41tCO2/MWh). Also buys carbon offsets to attempt to counter emissions intensity of customer energy use. Parent company Hanhwa is building two large solar farms in 2022.</t>
  </si>
  <si>
    <t>While there is reference to "carbon neutral plans" for specific electricity plans for customers, this doesn't appear to be a blanket statement about "carbon neutrality" of all electricity and this is clearly distinguished from "100% GreenPower plans" which are correctly described as a "true 100% renewable energy option".</t>
  </si>
  <si>
    <t>Parent company Hanwha is building two large solar farms in 2022.</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</si>
  <si>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</si>
  <si>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</si>
  <si>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Origin Energy is Australia's 4th biggest climate polluter and the emission intensity of their generation assets are above the NEM average.</t>
  </si>
  <si>
    <t>https://www.afr.com/companies/energy/big-energy-companies-back-market-reforms-20210819-p58k9l.
"Big energy retailers, including Origin Energy and EnergyAustralia, have backed the new capacity mechanism to reward reliable supply amid the massive influx of renewables into the National Electricity Market.</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</si>
  <si>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</si>
  <si>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</si>
  <si>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Sources electricity primarily from the coal-dominated spot market but purchases 10% GreenPower on behalf of customers as part of standard plan, which brings their emissions intensity into the lower bracket. OVO also buys carbon offsets to attempt to counter emissions intensity of customer energy use.</t>
  </si>
  <si>
    <t>Although carbon offset feature in their marketing, they make it clear that it's up the customer to buy more GreenPower to ensure greater share of renewable energy.</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</si>
  <si>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</si>
  <si>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</si>
  <si>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</si>
  <si>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</si>
  <si>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Owned by AGL - reflected in all scores</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</si>
  <si>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</si>
  <si>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</si>
  <si>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Currently Powershop, via parent company Meridian, generates more electricity than customers consume. Under the new commercial arrangement to be finalised in 2022, Powershop will be owned by Shell and Meridian will be owned by Infrastructure Capital Group (ICG), however Shell will enter into power purchase agreements with ICG for renewable energy use to cover the Powershop business.</t>
  </si>
  <si>
    <t>Sold to Shell, a major international fossil fuel company.</t>
  </si>
  <si>
    <t>Sold to Shell, a major international fossil fuel company, not clear on the website.</t>
  </si>
  <si>
    <t>Sold to Shell, a major international fossil fuel company, notorious for environmental harm and pollution.</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</si>
  <si>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</si>
  <si>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</si>
  <si>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Sources electricity primarily from the coal-dominated spot market and buys carbon offsets to attempt to counter emissions intensity of customer energy use.</t>
  </si>
  <si>
    <t>Lots of reference to "carbon neutral" which can give false impressive the energy is coming from renewable sources. There is little information to explain where the carbon offsets are coming from.</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</si>
  <si>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</si>
  <si>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</si>
  <si>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Sources electricity primarily from the spot market where coal still dominates, so scores grid average emissions intensity.</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</si>
  <si>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</si>
  <si>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</si>
  <si>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Responded that they contract directly with coal generators but didn't specify which.</t>
  </si>
  <si>
    <t>Responded that they contract directly with coal generators but didn't specify which. All coal generators have had at least some breaches so they have been scored 5 here.</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</si>
  <si>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</si>
  <si>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</si>
  <si>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</si>
  <si>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</si>
  <si>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Sources electricity primarily from the emissions intensive NT spot market</t>
  </si>
  <si>
    <t>Some metering for time of use tariffs/demand response</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</si>
  <si>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</si>
  <si>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</si>
  <si>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</si>
  <si>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</si>
  <si>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Social Energy are primarily focussed on selling household solar panels and supporting customers to make the most out of them - their marketing materials are focussed on this.</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</si>
  <si>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</si>
  <si>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</si>
  <si>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</si>
  <si>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</si>
  <si>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</si>
  <si>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</si>
  <si>
    <t>Parent company Pacific Hydro owns and operates renewable electricity generation assets which have a low emissions intensity of almost 0tCO2/MWh.</t>
  </si>
  <si>
    <r>
      <t xml:space="preserve">Owner SPIC runs 12 coal mines - </t>
    </r>
    <r>
      <rPr>
        <u/>
        <sz val="10"/>
        <color rgb="FF1155CC"/>
        <rFont val="Arial"/>
      </rPr>
      <t>http://eng.spic.com.cn/2016SiteEn/ourBusiness/powerrelatedIndustries/</t>
    </r>
  </si>
  <si>
    <t xml:space="preserve">Owner SPIC is not clear on website and the website specifically says "Owned by Pacific Hydro Australia, a leader in renewables. So you know your money is going to a cleaner future," which Greenpeace considers to be misleading and greenwash given the large coal operations of SPIC. </t>
  </si>
  <si>
    <t>Owner SPIC is a significant fossil fuel company.</t>
  </si>
  <si>
    <r>
      <rPr>
        <b/>
        <sz val="10"/>
        <color theme="1"/>
        <rFont val="Arial"/>
      </rPr>
      <t xml:space="preserve">Score legend </t>
    </r>
    <r>
      <rPr>
        <sz val="10"/>
        <color theme="1"/>
        <rFont val="Arial"/>
      </rPr>
      <t>(0-10 points per criterion)</t>
    </r>
  </si>
  <si>
    <r>
      <rPr>
        <b/>
        <sz val="10"/>
        <color theme="1"/>
        <rFont val="Arial"/>
      </rPr>
      <t xml:space="preserve">Weighted score </t>
    </r>
    <r>
      <rPr>
        <sz val="10"/>
        <color theme="1"/>
        <rFont val="Arial"/>
      </rPr>
      <t>(raw score multiplied by weighting)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</si>
</sst>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rgb="FF000000"/>
      <name val="Arial"/>
    </font>
    <font>
      <b/>
      <sz val="10"/>
      <color theme="1"/>
      <name val="Arial"/>
    </font>
    <font>
      <sz val="10"/>
      <color rgb="FF000000"/>
      <name val="Arial"/>
    </font>
    <font>
      <sz val="10"/>
      <color rgb="FF1D1C1D"/>
      <name val="Arial"/>
    </font>
    <font>
      <sz val="10"/>
      <color theme="1"/>
      <name val="Arial"/>
    </font>
    <font>
      <u/>
      <sz val="10"/>
      <color rgb="FF1155CC"/>
      <name val="Arial"/>
    </font>
    <font>
      <b/>
      <sz val="12"/>
      <color theme="1"/>
      <name val="Arial"/>
    </font>
    <font>
      <sz val="12"/>
      <color theme="1"/>
      <name val="Arial"/>
    </font>
    <font>
      <b/>
      <sz val="11"/>
      <color theme="1"/>
      <name val="Arial"/>
    </font>
    <font>
      <b/>
      <sz val="11"/>
      <color rgb="FF000000"/>
      <name val="Arial"/>
    </font>
    <font>
      <sz val="11"/>
      <color theme="1"/>
      <name val="Arial"/>
    </font>
    <font>
      <sz val="11"/>
      <color rgb="FF000000"/>
      <name val="Arial"/>
    </font>
    <font>
      <b/>
      <strike/>
      <sz val="11"/>
      <color theme="1"/>
      <name val="Arial"/>
    </font>
    <font>
      <u/>
      <sz val="10"/>
      <color rgb="FF0000FF"/>
      <name val="Arial"/>
    </font>
    <font>
      <sz val="11"/>
      <color rgb="FF000000"/>
      <name val="Inconsolata"/>
    </font>
    <font>
      <sz val="10"/>
      <color rgb="FF000000"/>
      <name val="Roboto"/>
    </font>
    <font>
      <u/>
      <sz val="14"/>
      <color rgb="FF222222"/>
      <name val="Arial"/>
    </font>
    <font>
      <u/>
      <sz val="10"/>
      <color rgb="FF222222"/>
      <name val="Arial"/>
    </font>
    <font>
      <b/>
      <u/>
      <sz val="14"/>
      <color rgb="FF222222"/>
      <name val="Arial"/>
    </font>
    <font>
      <u/>
      <sz val="14"/>
      <color rgb="FF222222"/>
      <name val="Symbol"/>
    </font>
    <font>
      <u/>
      <sz val="14"/>
      <color rgb="FF222222"/>
      <name val="Calibri"/>
    </font>
    <font>
      <u/>
      <sz val="14"/>
      <color rgb="FF222222"/>
      <name val="Arial"/>
    </font>
    <font>
      <sz val="10"/>
      <color theme="1"/>
      <name val="Arial"/>
    </font>
    <font>
      <u/>
      <sz val="10"/>
      <color rgb="FF0000FF"/>
      <name val="Arial"/>
    </font>
    <font>
      <u/>
      <sz val="10"/>
      <color theme="11"/>
      <name val="Arial"/>
    </font>
  </fonts>
  <fills count="8">
    <fill>
      <patternFill patternType="none"/>
    </fill>
    <fill>
      <patternFill patternType="gray125"/>
    </fill>
    <fill>
      <patternFill patternType="solid">
        <fgColor theme="0"/>
        <bgColor theme="0"/>
      </patternFill>
    </fill>
    <fill>
      <patternFill patternType="solid">
        <fgColor rgb="FFB6D7A8"/>
        <bgColor rgb="FFB6D7A8"/>
      </patternFill>
    </fill>
    <fill>
      <patternFill patternType="solid">
        <fgColor rgb="FFFFFFFF"/>
        <bgColor rgb="FFFFFFFF"/>
      </patternFill>
    </fill>
    <fill>
      <patternFill patternType="solid">
        <fgColor rgb="FFD9EAD3"/>
        <bgColor rgb="FFD9EAD3"/>
      </patternFill>
    </fill>
    <fill>
      <patternFill patternType="solid">
        <fgColor rgb="FFF4CCCC"/>
        <bgColor rgb="FFF4CCCC"/>
      </patternFill>
    </fill>
    <fill>
      <patternFill patternType="solid">
        <fgColor rgb="FFFFFF00"/>
        <bgColor rgb="FFFFFF00"/>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s>
  <cellStyleXfs count="7">
    <xf numFmtId="0" fontId="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91">
    <xf numFmtId="0" fontId="0" fillId="0" borderId="0" xfId="0" applyFont="1" applyAlignment="1"/>
    <xf numFmtId="0" fontId="1" fillId="0" borderId="1" xfId="0" applyFont="1" applyBorder="1" applyAlignment="1"/>
    <xf numFmtId="0" fontId="1" fillId="0" borderId="2" xfId="0" applyFont="1" applyBorder="1" applyAlignment="1"/>
    <xf numFmtId="0" fontId="1" fillId="0" borderId="2" xfId="0" applyFont="1" applyBorder="1" applyAlignment="1">
      <alignment wrapText="1"/>
    </xf>
    <xf numFmtId="0" fontId="1" fillId="0" borderId="2" xfId="0" applyFont="1" applyBorder="1" applyAlignment="1"/>
    <xf numFmtId="0" fontId="1" fillId="0" borderId="3" xfId="0" applyFont="1" applyBorder="1" applyAlignment="1"/>
    <xf numFmtId="0" fontId="1" fillId="0" borderId="0" xfId="0" applyFont="1"/>
    <xf numFmtId="0" fontId="1" fillId="0" borderId="0" xfId="0" applyFont="1" applyAlignment="1"/>
    <xf numFmtId="0" fontId="2" fillId="0" borderId="0" xfId="0" applyFont="1" applyAlignment="1"/>
    <xf numFmtId="0" fontId="3" fillId="0" borderId="0" xfId="0" applyFont="1" applyAlignment="1">
      <alignment horizontal="left" wrapText="1"/>
    </xf>
    <xf numFmtId="0" fontId="4" fillId="0" borderId="4" xfId="0" applyFont="1" applyBorder="1"/>
    <xf numFmtId="0" fontId="4" fillId="0" borderId="0" xfId="0" applyFont="1" applyAlignment="1"/>
    <xf numFmtId="0" fontId="4" fillId="0" borderId="0" xfId="0" applyFont="1"/>
    <xf numFmtId="0" fontId="4" fillId="0" borderId="0" xfId="0" applyFont="1" applyAlignment="1"/>
    <xf numFmtId="0" fontId="4" fillId="0" borderId="0" xfId="0" applyFont="1" applyAlignment="1">
      <alignment horizontal="left" wrapText="1"/>
    </xf>
    <xf numFmtId="0" fontId="0" fillId="0" borderId="0" xfId="0" applyFont="1" applyAlignment="1"/>
    <xf numFmtId="0" fontId="4" fillId="0" borderId="0" xfId="0" applyFont="1" applyAlignment="1">
      <alignment wrapText="1"/>
    </xf>
    <xf numFmtId="0" fontId="4" fillId="0" borderId="0" xfId="0" applyFont="1" applyAlignment="1"/>
    <xf numFmtId="0" fontId="4" fillId="2" borderId="0" xfId="0" applyFont="1" applyFill="1" applyAlignment="1">
      <alignment wrapText="1"/>
    </xf>
    <xf numFmtId="0" fontId="0" fillId="0" borderId="0" xfId="0" applyFont="1" applyAlignment="1"/>
    <xf numFmtId="0" fontId="5" fillId="0" borderId="0" xfId="0" applyFont="1" applyAlignment="1"/>
    <xf numFmtId="0" fontId="1" fillId="0" borderId="0" xfId="0" applyFont="1" applyAlignment="1"/>
    <xf numFmtId="0" fontId="4" fillId="0" borderId="5" xfId="0" applyFont="1" applyBorder="1" applyAlignment="1">
      <alignment wrapText="1"/>
    </xf>
    <xf numFmtId="0" fontId="4" fillId="0" borderId="3" xfId="0" applyFont="1" applyBorder="1" applyAlignment="1"/>
    <xf numFmtId="0" fontId="4" fillId="0" borderId="0" xfId="0" applyFont="1" applyAlignment="1">
      <alignment horizontal="right"/>
    </xf>
    <xf numFmtId="0" fontId="4" fillId="0" borderId="0" xfId="0" applyFont="1" applyAlignment="1">
      <alignment horizontal="right"/>
    </xf>
    <xf numFmtId="0" fontId="4" fillId="0" borderId="0" xfId="0" applyFont="1" applyAlignment="1"/>
    <xf numFmtId="0" fontId="4" fillId="0" borderId="0" xfId="0" applyFont="1" applyAlignment="1"/>
    <xf numFmtId="0" fontId="4" fillId="0" borderId="0" xfId="0" applyFont="1" applyAlignment="1">
      <alignment wrapText="1"/>
    </xf>
    <xf numFmtId="0" fontId="4" fillId="0" borderId="0" xfId="0" applyFont="1" applyAlignment="1"/>
    <xf numFmtId="0" fontId="4" fillId="0" borderId="6" xfId="0" applyFont="1" applyBorder="1" applyAlignment="1"/>
    <xf numFmtId="0" fontId="6" fillId="0" borderId="7" xfId="0" applyFont="1" applyBorder="1" applyAlignment="1"/>
    <xf numFmtId="0" fontId="4" fillId="0" borderId="8" xfId="0" applyFont="1" applyBorder="1" applyAlignment="1"/>
    <xf numFmtId="0" fontId="4" fillId="0" borderId="8" xfId="0" applyFont="1" applyBorder="1" applyAlignment="1">
      <alignment wrapText="1"/>
    </xf>
    <xf numFmtId="0" fontId="4" fillId="0" borderId="8" xfId="0" applyFont="1" applyBorder="1" applyAlignment="1">
      <alignment horizontal="right"/>
    </xf>
    <xf numFmtId="0" fontId="7" fillId="3" borderId="9" xfId="0" applyFont="1" applyFill="1" applyBorder="1"/>
    <xf numFmtId="0" fontId="4" fillId="0" borderId="0" xfId="0" applyFont="1" applyAlignment="1">
      <alignment wrapText="1"/>
    </xf>
    <xf numFmtId="0" fontId="4" fillId="0" borderId="0" xfId="0" applyFont="1" applyAlignment="1">
      <alignment horizontal="right"/>
    </xf>
    <xf numFmtId="0" fontId="4" fillId="0" borderId="4" xfId="0" applyFont="1" applyBorder="1" applyAlignment="1"/>
    <xf numFmtId="0" fontId="4" fillId="0" borderId="3" xfId="0" applyFont="1" applyBorder="1" applyAlignment="1"/>
    <xf numFmtId="0" fontId="4" fillId="0" borderId="8" xfId="0" applyFont="1" applyBorder="1" applyAlignment="1"/>
    <xf numFmtId="0" fontId="13" fillId="0" borderId="0" xfId="0" applyFont="1" applyAlignment="1"/>
    <xf numFmtId="0" fontId="7" fillId="3" borderId="9" xfId="0" applyFont="1" applyFill="1" applyBorder="1" applyAlignment="1"/>
    <xf numFmtId="0" fontId="0" fillId="4" borderId="0" xfId="0" applyFont="1" applyFill="1" applyAlignment="1"/>
    <xf numFmtId="0" fontId="4" fillId="7" borderId="0" xfId="0" applyFont="1" applyFill="1" applyAlignment="1"/>
    <xf numFmtId="0" fontId="4" fillId="7" borderId="0" xfId="0" applyFont="1" applyFill="1"/>
    <xf numFmtId="0" fontId="10" fillId="0" borderId="4" xfId="0" applyFont="1" applyBorder="1" applyAlignment="1"/>
    <xf numFmtId="0" fontId="14" fillId="4" borderId="0" xfId="0" applyFont="1" applyFill="1" applyAlignment="1"/>
    <xf numFmtId="0" fontId="4" fillId="2" borderId="4" xfId="0" applyFont="1" applyFill="1" applyBorder="1" applyAlignment="1"/>
    <xf numFmtId="0" fontId="4" fillId="2" borderId="0" xfId="0" applyFont="1" applyFill="1"/>
    <xf numFmtId="0" fontId="15" fillId="4" borderId="0" xfId="0" applyFont="1" applyFill="1" applyAlignment="1"/>
    <xf numFmtId="0" fontId="16" fillId="4" borderId="0" xfId="0" applyFont="1" applyFill="1" applyAlignment="1"/>
    <xf numFmtId="0" fontId="17" fillId="4" borderId="0" xfId="0" applyFont="1" applyFill="1"/>
    <xf numFmtId="0" fontId="18" fillId="4" borderId="0" xfId="0" applyFont="1" applyFill="1" applyAlignment="1"/>
    <xf numFmtId="0" fontId="19" fillId="4" borderId="0" xfId="0" applyFont="1" applyFill="1" applyAlignment="1"/>
    <xf numFmtId="0" fontId="20" fillId="4" borderId="0" xfId="0" applyFont="1" applyFill="1" applyAlignment="1"/>
    <xf numFmtId="0" fontId="21" fillId="4" borderId="0" xfId="0" applyFont="1" applyFill="1"/>
    <xf numFmtId="0" fontId="22" fillId="0" borderId="0" xfId="0" applyFont="1" applyAlignment="1"/>
    <xf numFmtId="0" fontId="23" fillId="0" borderId="0" xfId="0" applyFont="1" applyAlignment="1"/>
    <xf numFmtId="0" fontId="8" fillId="0" borderId="10" xfId="0" applyFont="1" applyBorder="1" applyAlignment="1">
      <alignment horizontal="center" wrapText="1"/>
    </xf>
    <xf numFmtId="0" fontId="8" fillId="0" borderId="10" xfId="0" applyFont="1" applyBorder="1" applyAlignment="1">
      <alignment wrapText="1"/>
    </xf>
    <xf numFmtId="0" fontId="8" fillId="0" borderId="10" xfId="0" applyFont="1" applyBorder="1" applyAlignment="1">
      <alignment horizontal="left" wrapText="1"/>
    </xf>
    <xf numFmtId="0" fontId="9" fillId="4" borderId="10" xfId="0" applyFont="1" applyFill="1" applyBorder="1" applyAlignment="1">
      <alignment horizontal="left" wrapText="1"/>
    </xf>
    <xf numFmtId="0" fontId="0" fillId="0" borderId="10" xfId="0" applyFont="1" applyBorder="1" applyAlignment="1"/>
    <xf numFmtId="0" fontId="8" fillId="2" borderId="10" xfId="0" applyFont="1" applyFill="1" applyBorder="1" applyAlignment="1">
      <alignment horizontal="center" wrapText="1"/>
    </xf>
    <xf numFmtId="2" fontId="10" fillId="0" borderId="10" xfId="0" applyNumberFormat="1" applyFont="1" applyBorder="1" applyAlignment="1">
      <alignment horizontal="right" wrapText="1"/>
    </xf>
    <xf numFmtId="0" fontId="10" fillId="0" borderId="10" xfId="0" applyFont="1" applyBorder="1" applyAlignment="1">
      <alignment horizontal="right" wrapText="1"/>
    </xf>
    <xf numFmtId="0" fontId="10" fillId="0" borderId="10" xfId="0" applyFont="1" applyBorder="1" applyAlignment="1">
      <alignment wrapText="1"/>
    </xf>
    <xf numFmtId="0" fontId="11" fillId="4" borderId="10" xfId="0" applyFont="1" applyFill="1" applyBorder="1" applyAlignment="1">
      <alignment wrapText="1"/>
    </xf>
    <xf numFmtId="0" fontId="10" fillId="5" borderId="10" xfId="0" applyFont="1" applyFill="1" applyBorder="1" applyAlignment="1">
      <alignment wrapText="1"/>
    </xf>
    <xf numFmtId="0" fontId="11" fillId="5" borderId="10" xfId="0" applyFont="1" applyFill="1" applyBorder="1" applyAlignment="1">
      <alignment horizontal="left" wrapText="1"/>
    </xf>
    <xf numFmtId="9" fontId="10" fillId="4" borderId="10" xfId="0" applyNumberFormat="1" applyFont="1" applyFill="1" applyBorder="1"/>
    <xf numFmtId="9" fontId="10" fillId="4" borderId="10" xfId="0" applyNumberFormat="1" applyFont="1" applyFill="1" applyBorder="1" applyAlignment="1"/>
    <xf numFmtId="9" fontId="10" fillId="4" borderId="10" xfId="0" applyNumberFormat="1" applyFont="1" applyFill="1" applyBorder="1" applyAlignment="1">
      <alignment horizontal="right"/>
    </xf>
    <xf numFmtId="0" fontId="11" fillId="0" borderId="10" xfId="0" applyFont="1" applyBorder="1" applyAlignment="1">
      <alignment wrapText="1"/>
    </xf>
    <xf numFmtId="0" fontId="10" fillId="6" borderId="10" xfId="0" applyFont="1" applyFill="1" applyBorder="1" applyAlignment="1">
      <alignment wrapText="1"/>
    </xf>
    <xf numFmtId="0" fontId="8" fillId="2" borderId="10" xfId="0" applyFont="1" applyFill="1" applyBorder="1" applyAlignment="1">
      <alignment wrapText="1"/>
    </xf>
    <xf numFmtId="9" fontId="10" fillId="0" borderId="10" xfId="0" applyNumberFormat="1" applyFont="1" applyBorder="1"/>
    <xf numFmtId="9" fontId="10" fillId="0" borderId="10" xfId="0" applyNumberFormat="1" applyFont="1" applyBorder="1" applyAlignment="1"/>
    <xf numFmtId="9" fontId="10" fillId="0" borderId="10" xfId="0" applyNumberFormat="1" applyFont="1" applyBorder="1" applyAlignment="1">
      <alignment horizontal="right"/>
    </xf>
    <xf numFmtId="0" fontId="11" fillId="4" borderId="10" xfId="0" applyFont="1" applyFill="1" applyBorder="1" applyAlignment="1">
      <alignment horizontal="left" wrapText="1"/>
    </xf>
    <xf numFmtId="0" fontId="8" fillId="0" borderId="10" xfId="0" applyFont="1" applyBorder="1" applyAlignment="1"/>
    <xf numFmtId="0" fontId="10" fillId="0" borderId="10" xfId="0" applyFont="1" applyBorder="1" applyAlignment="1">
      <alignment horizontal="left" wrapText="1"/>
    </xf>
    <xf numFmtId="0" fontId="12" fillId="2" borderId="10" xfId="0" applyFont="1" applyFill="1" applyBorder="1" applyAlignment="1">
      <alignment horizontal="center" wrapText="1"/>
    </xf>
    <xf numFmtId="0" fontId="12" fillId="2" borderId="10" xfId="0" applyFont="1" applyFill="1" applyBorder="1" applyAlignment="1">
      <alignment wrapText="1"/>
    </xf>
    <xf numFmtId="0" fontId="8" fillId="0" borderId="10" xfId="0" applyFont="1" applyBorder="1" applyAlignment="1">
      <alignment horizontal="right" wrapText="1"/>
    </xf>
    <xf numFmtId="0" fontId="1" fillId="0" borderId="10" xfId="0" applyFont="1" applyBorder="1" applyAlignment="1">
      <alignment horizontal="center"/>
    </xf>
    <xf numFmtId="0" fontId="8" fillId="0" borderId="10" xfId="0" applyFont="1" applyBorder="1"/>
    <xf numFmtId="0" fontId="4" fillId="0" borderId="10" xfId="0" applyFont="1" applyBorder="1" applyAlignment="1">
      <alignment horizontal="right"/>
    </xf>
    <xf numFmtId="0" fontId="10" fillId="0" borderId="10" xfId="0" applyFont="1" applyBorder="1"/>
    <xf numFmtId="0" fontId="4" fillId="0" borderId="10" xfId="0" applyFont="1" applyBorder="1"/>
  </cellXfs>
  <cellStyles count="7">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theme" Target="theme/theme1.xml"/><Relationship Id="rId52" Type="http://schemas.openxmlformats.org/officeDocument/2006/relationships/styles" Target="styles.xml"/><Relationship Id="rId53" Type="http://schemas.openxmlformats.org/officeDocument/2006/relationships/sharedStrings" Target="sharedStrings.xml"/><Relationship Id="rId54"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9.xml.rels><?xml version="1.0" encoding="UTF-8" standalone="yes"?>
<Relationships xmlns="http://schemas.openxmlformats.org/package/2006/relationships"><Relationship Id="rId1" Type="http://schemas.openxmlformats.org/officeDocument/2006/relationships/hyperlink" Target="http://eng.spic.com.cn/2016SiteEn/ourBusiness/powerrelatedIndustrie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reneweconomy.com.au/fundamental-flaw-biggest-coal-generators-slam-taylors-favoured-coal-subsidy/" TargetMode="External"/><Relationship Id="rId2" Type="http://schemas.openxmlformats.org/officeDocument/2006/relationships/hyperlink" Target="https://www.afr.com/companies/energy/agl-is-plotting-a-glide-path-to-the-decarbonised-future-20210906-p58p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topLeftCell="B7" zoomScale="125" zoomScaleNormal="125" zoomScalePageLayoutView="125" workbookViewId="0">
      <selection activeCell="C37" sqref="C37"/>
    </sheetView>
  </sheetViews>
  <sheetFormatPr baseColWidth="10" defaultColWidth="14.5" defaultRowHeight="15.75" customHeight="1" x14ac:dyDescent="0"/>
  <cols>
    <col min="1" max="1" width="47.33203125" customWidth="1"/>
    <col min="2" max="2" width="28.5" customWidth="1"/>
    <col min="3" max="3" width="65.33203125" customWidth="1"/>
    <col min="5" max="5" width="19.5" customWidth="1"/>
    <col min="6" max="6" width="15.33203125" customWidth="1"/>
  </cols>
  <sheetData>
    <row r="1" spans="1:28" ht="15.75" customHeight="1">
      <c r="A1" s="1" t="s">
        <v>0</v>
      </c>
      <c r="B1" s="2" t="s">
        <v>1</v>
      </c>
      <c r="C1" s="3" t="s">
        <v>2</v>
      </c>
      <c r="D1" s="4" t="s">
        <v>3</v>
      </c>
      <c r="E1" s="4" t="s">
        <v>4</v>
      </c>
      <c r="F1" s="5" t="s">
        <v>5</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10"/>
      <c r="E2" s="11">
        <v>0.35</v>
      </c>
      <c r="F2" s="12">
        <f>D2*E2</f>
        <v>0</v>
      </c>
    </row>
    <row r="3" spans="1:28" ht="15.75" customHeight="1">
      <c r="A3" s="6"/>
      <c r="B3" s="13"/>
      <c r="C3" s="9" t="s">
        <v>9</v>
      </c>
    </row>
    <row r="4" spans="1:28" ht="15.75" customHeight="1">
      <c r="A4" s="6"/>
      <c r="B4" s="13"/>
      <c r="C4" s="9" t="s">
        <v>10</v>
      </c>
    </row>
    <row r="5" spans="1:28" ht="15.75" customHeight="1">
      <c r="A5" s="6"/>
      <c r="B5" s="13"/>
      <c r="C5" s="14" t="s">
        <v>11</v>
      </c>
    </row>
    <row r="6" spans="1:28" ht="15.75" customHeight="1">
      <c r="A6" s="6"/>
      <c r="B6" s="13"/>
      <c r="C6" s="14" t="s">
        <v>12</v>
      </c>
    </row>
    <row r="7" spans="1:28" ht="15.75" customHeight="1">
      <c r="A7" s="7" t="s">
        <v>13</v>
      </c>
      <c r="B7" s="15" t="s">
        <v>14</v>
      </c>
      <c r="C7" s="16" t="s">
        <v>15</v>
      </c>
      <c r="D7" s="10"/>
      <c r="E7" s="11">
        <v>0.2</v>
      </c>
      <c r="F7" s="12">
        <f>D7*E7</f>
        <v>0</v>
      </c>
    </row>
    <row r="8" spans="1:28" ht="15.75" customHeight="1">
      <c r="A8" s="7"/>
      <c r="B8" s="17"/>
      <c r="C8" s="16" t="s">
        <v>16</v>
      </c>
      <c r="E8" s="11"/>
    </row>
    <row r="9" spans="1:28" ht="15.75" customHeight="1">
      <c r="A9" s="7"/>
      <c r="B9" s="17"/>
      <c r="C9" s="18" t="s">
        <v>17</v>
      </c>
      <c r="E9" s="11"/>
    </row>
    <row r="10" spans="1:28" ht="15.75" customHeight="1">
      <c r="A10" s="7" t="s">
        <v>18</v>
      </c>
      <c r="B10" s="19" t="s">
        <v>19</v>
      </c>
      <c r="C10" s="16" t="s">
        <v>20</v>
      </c>
      <c r="D10" s="10"/>
      <c r="E10" s="11">
        <v>0.2</v>
      </c>
      <c r="F10" s="12">
        <f>D10*E10</f>
        <v>0</v>
      </c>
    </row>
    <row r="11" spans="1:28" ht="15.75" customHeight="1">
      <c r="A11" s="7"/>
      <c r="B11" s="15"/>
      <c r="C11" s="16" t="s">
        <v>21</v>
      </c>
      <c r="E11" s="11"/>
    </row>
    <row r="12" spans="1:28" ht="15.75" customHeight="1">
      <c r="A12" s="7" t="s">
        <v>22</v>
      </c>
      <c r="B12" s="15" t="s">
        <v>23</v>
      </c>
      <c r="C12" s="16" t="s">
        <v>24</v>
      </c>
      <c r="D12" s="10"/>
      <c r="E12" s="11">
        <v>0.05</v>
      </c>
      <c r="F12" s="12">
        <f>D12*E12</f>
        <v>0</v>
      </c>
    </row>
    <row r="13" spans="1:28" ht="15.75" customHeight="1">
      <c r="A13" s="6"/>
      <c r="B13" s="13"/>
      <c r="C13" s="16" t="s">
        <v>25</v>
      </c>
    </row>
    <row r="14" spans="1:28" ht="15.75" customHeight="1">
      <c r="A14" s="6"/>
      <c r="B14" s="13"/>
      <c r="C14" s="16" t="s">
        <v>26</v>
      </c>
    </row>
    <row r="15" spans="1:28" ht="15.75" customHeight="1">
      <c r="A15" s="6"/>
      <c r="B15" s="13"/>
      <c r="C15" s="16" t="s">
        <v>27</v>
      </c>
    </row>
    <row r="16" spans="1:28" ht="15.75" customHeight="1">
      <c r="A16" s="7" t="s">
        <v>28</v>
      </c>
      <c r="B16" s="19" t="s">
        <v>29</v>
      </c>
      <c r="C16" s="16" t="s">
        <v>15</v>
      </c>
      <c r="D16" s="10"/>
      <c r="E16" s="11">
        <v>0.05</v>
      </c>
      <c r="F16" s="12">
        <f>D16*E16</f>
        <v>0</v>
      </c>
    </row>
    <row r="17" spans="1:6" ht="15.75" customHeight="1">
      <c r="A17" s="7"/>
      <c r="B17" s="20"/>
      <c r="C17" s="16" t="s">
        <v>30</v>
      </c>
      <c r="E17" s="11"/>
    </row>
    <row r="18" spans="1:6" ht="15.75" customHeight="1">
      <c r="A18" s="7"/>
      <c r="B18" s="20"/>
      <c r="C18" s="16" t="s">
        <v>31</v>
      </c>
      <c r="E18" s="11"/>
    </row>
    <row r="19" spans="1:6" ht="15.75" customHeight="1">
      <c r="A19" s="7"/>
      <c r="B19" s="17"/>
      <c r="C19" s="16" t="s">
        <v>32</v>
      </c>
      <c r="E19" s="11"/>
    </row>
    <row r="20" spans="1:6" ht="15.75" customHeight="1">
      <c r="A20" s="21" t="s">
        <v>33</v>
      </c>
      <c r="B20" s="15" t="s">
        <v>34</v>
      </c>
      <c r="C20" s="22" t="s">
        <v>35</v>
      </c>
      <c r="D20" s="23"/>
      <c r="E20" s="24">
        <v>0.03</v>
      </c>
      <c r="F20" s="25">
        <f>D20*E20</f>
        <v>0</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23"/>
      <c r="E23" s="24">
        <v>0.03</v>
      </c>
      <c r="F23" s="25">
        <f>D23*E23</f>
        <v>0</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10"/>
      <c r="E26" s="11">
        <v>0.03</v>
      </c>
      <c r="F26" s="12">
        <f>D26*E26</f>
        <v>0</v>
      </c>
    </row>
    <row r="27" spans="1:6" ht="15.75" customHeight="1">
      <c r="B27" s="17"/>
      <c r="C27" s="16" t="s">
        <v>44</v>
      </c>
    </row>
    <row r="28" spans="1:6" ht="15.75" customHeight="1">
      <c r="A28" s="11"/>
      <c r="B28" s="17"/>
      <c r="C28" s="16" t="s">
        <v>45</v>
      </c>
      <c r="E28" s="11"/>
    </row>
    <row r="29" spans="1:6" ht="15.75" customHeight="1">
      <c r="B29" s="17" t="s">
        <v>46</v>
      </c>
      <c r="C29" s="16" t="s">
        <v>47</v>
      </c>
      <c r="D29" s="10"/>
      <c r="E29" s="11">
        <v>0.03</v>
      </c>
      <c r="F29" s="12">
        <f>D29*E29</f>
        <v>0</v>
      </c>
    </row>
    <row r="30" spans="1:6" ht="15.75" customHeight="1">
      <c r="B30" s="13"/>
      <c r="C30" s="16" t="s">
        <v>48</v>
      </c>
    </row>
    <row r="31" spans="1:6" ht="15.75" customHeight="1">
      <c r="B31" s="17" t="s">
        <v>49</v>
      </c>
      <c r="C31" s="16" t="s">
        <v>50</v>
      </c>
      <c r="D31" s="10"/>
      <c r="E31" s="11">
        <v>0.03</v>
      </c>
      <c r="F31" s="12">
        <f>D31*E31</f>
        <v>0</v>
      </c>
    </row>
    <row r="32" spans="1:6" ht="15.75" customHeight="1">
      <c r="B32" s="13"/>
      <c r="C32" s="16" t="s">
        <v>51</v>
      </c>
    </row>
    <row r="33" spans="1:6" ht="15.75" customHeight="1">
      <c r="B33" s="13"/>
      <c r="C33" s="16" t="s">
        <v>52</v>
      </c>
    </row>
    <row r="34" spans="1:6">
      <c r="A34" s="31" t="s">
        <v>53</v>
      </c>
      <c r="B34" s="32"/>
      <c r="C34" s="33"/>
      <c r="D34" s="34"/>
      <c r="E34" s="34">
        <f t="shared" ref="E34:F34" si="0">SUM(E2:E33)</f>
        <v>1.0000000000000002</v>
      </c>
      <c r="F34" s="35">
        <f t="shared" si="0"/>
        <v>0</v>
      </c>
    </row>
    <row r="35" spans="1:6" ht="15.75" customHeight="1">
      <c r="B35" s="13"/>
      <c r="C35" s="36"/>
    </row>
    <row r="36" spans="1:6" ht="15.75" customHeight="1">
      <c r="B36" s="13"/>
      <c r="C36" s="36"/>
    </row>
    <row r="37" spans="1:6" ht="15.75" customHeight="1">
      <c r="B37" s="13"/>
      <c r="C37" s="36"/>
    </row>
    <row r="38" spans="1:6" ht="15.75" customHeight="1">
      <c r="B38" s="13"/>
      <c r="C38" s="36"/>
    </row>
    <row r="39" spans="1:6" ht="15.75" customHeight="1">
      <c r="B39" s="13"/>
      <c r="C39" s="36"/>
    </row>
    <row r="40" spans="1:6" ht="15.75" customHeight="1">
      <c r="B40" s="13"/>
      <c r="C40" s="36"/>
    </row>
    <row r="41" spans="1:6" ht="15.75" customHeight="1">
      <c r="B41" s="13"/>
      <c r="C41" s="36"/>
    </row>
    <row r="42" spans="1:6" ht="15.75" customHeight="1">
      <c r="B42" s="13"/>
      <c r="C42" s="36"/>
    </row>
    <row r="43" spans="1:6" ht="15.75" customHeight="1">
      <c r="B43" s="13"/>
      <c r="C43" s="36"/>
    </row>
    <row r="44" spans="1:6" ht="15.75" customHeight="1">
      <c r="B44" s="13"/>
      <c r="C44" s="36"/>
    </row>
    <row r="45" spans="1:6" ht="15.75" customHeight="1">
      <c r="B45" s="13"/>
      <c r="C45" s="36"/>
    </row>
    <row r="46" spans="1:6" ht="15.75" customHeight="1">
      <c r="B46" s="13"/>
      <c r="C46" s="36"/>
    </row>
    <row r="47" spans="1:6" ht="15.75" customHeight="1">
      <c r="B47" s="13"/>
      <c r="C47" s="36"/>
    </row>
    <row r="48" spans="1:6" ht="15.75" customHeight="1">
      <c r="B48" s="13"/>
      <c r="C48" s="36"/>
    </row>
    <row r="49" spans="2:3" ht="15.75" customHeight="1">
      <c r="B49" s="13"/>
      <c r="C49" s="36"/>
    </row>
    <row r="50" spans="2:3" ht="15.75" customHeight="1">
      <c r="B50" s="13"/>
      <c r="C50" s="36"/>
    </row>
    <row r="51" spans="2:3" ht="15.75" customHeight="1">
      <c r="B51" s="13"/>
      <c r="C51" s="36"/>
    </row>
    <row r="52" spans="2:3" ht="15.75" customHeight="1">
      <c r="B52" s="13"/>
      <c r="C52" s="36"/>
    </row>
    <row r="53" spans="2:3" ht="15.75" customHeight="1">
      <c r="B53" s="13"/>
      <c r="C53" s="36"/>
    </row>
    <row r="54" spans="2:3" ht="15.75" customHeight="1">
      <c r="B54" s="13"/>
      <c r="C54" s="36"/>
    </row>
    <row r="55" spans="2:3" ht="15.75" customHeight="1">
      <c r="B55" s="13"/>
      <c r="C55" s="36"/>
    </row>
    <row r="56" spans="2:3" ht="15.75" customHeight="1">
      <c r="B56" s="13"/>
      <c r="C56" s="36"/>
    </row>
    <row r="57" spans="2:3" ht="15.75" customHeight="1">
      <c r="B57" s="13"/>
      <c r="C57" s="36"/>
    </row>
    <row r="58" spans="2:3" ht="15.75" customHeight="1">
      <c r="B58" s="13"/>
      <c r="C58" s="36"/>
    </row>
    <row r="59" spans="2:3" ht="15.75" customHeight="1">
      <c r="B59" s="13"/>
      <c r="C59" s="36"/>
    </row>
    <row r="60" spans="2:3" ht="15.75" customHeight="1">
      <c r="B60" s="13"/>
      <c r="C60" s="36"/>
    </row>
    <row r="61" spans="2:3" ht="15.75" customHeight="1">
      <c r="B61" s="13"/>
      <c r="C61" s="36"/>
    </row>
    <row r="62" spans="2:3" ht="15.75" customHeight="1">
      <c r="B62" s="13"/>
      <c r="C62" s="36"/>
    </row>
    <row r="63" spans="2:3" ht="15.75" customHeight="1">
      <c r="B63" s="13"/>
      <c r="C63" s="36"/>
    </row>
    <row r="64" spans="2:3" ht="15.75" customHeight="1">
      <c r="B64" s="13"/>
      <c r="C64" s="36"/>
    </row>
    <row r="65" spans="2:3" ht="15.75" customHeight="1">
      <c r="B65" s="13"/>
      <c r="C65" s="36"/>
    </row>
    <row r="66" spans="2:3" ht="15.75" customHeight="1">
      <c r="B66" s="13"/>
      <c r="C66" s="36"/>
    </row>
    <row r="67" spans="2:3" ht="15.75" customHeight="1">
      <c r="B67" s="13"/>
      <c r="C67" s="36"/>
    </row>
    <row r="68" spans="2:3" ht="15.75" customHeight="1">
      <c r="B68" s="13"/>
      <c r="C68" s="36"/>
    </row>
    <row r="69" spans="2:3" ht="15.75" customHeight="1">
      <c r="B69" s="13"/>
      <c r="C69" s="36"/>
    </row>
    <row r="70" spans="2:3" ht="15.75" customHeight="1">
      <c r="B70" s="13"/>
      <c r="C70" s="36"/>
    </row>
    <row r="71" spans="2:3" ht="15.75" customHeight="1">
      <c r="B71" s="13"/>
      <c r="C71" s="36"/>
    </row>
    <row r="72" spans="2:3" ht="15.75" customHeight="1">
      <c r="B72" s="13"/>
      <c r="C72" s="36"/>
    </row>
    <row r="73" spans="2:3" ht="15.75" customHeight="1">
      <c r="B73" s="13"/>
      <c r="C73" s="36"/>
    </row>
    <row r="74" spans="2:3" ht="15.75" customHeight="1">
      <c r="B74" s="13"/>
      <c r="C74" s="36"/>
    </row>
    <row r="75" spans="2:3" ht="15.75" customHeight="1">
      <c r="B75" s="13"/>
      <c r="C75" s="36"/>
    </row>
    <row r="76" spans="2:3" ht="15.75" customHeight="1">
      <c r="B76" s="13"/>
      <c r="C76" s="36"/>
    </row>
    <row r="77" spans="2:3" ht="15.75" customHeight="1">
      <c r="B77" s="13"/>
      <c r="C77" s="36"/>
    </row>
    <row r="78" spans="2:3" ht="15.75" customHeight="1">
      <c r="B78" s="13"/>
      <c r="C78" s="36"/>
    </row>
    <row r="79" spans="2:3" ht="15.75" customHeight="1">
      <c r="B79" s="13"/>
      <c r="C79" s="36"/>
    </row>
    <row r="80" spans="2:3" ht="15.75" customHeight="1">
      <c r="B80" s="13"/>
      <c r="C80" s="36"/>
    </row>
    <row r="81" spans="2:3" ht="15.75" customHeight="1">
      <c r="B81" s="13"/>
      <c r="C81" s="36"/>
    </row>
    <row r="82" spans="2:3" ht="15.75" customHeight="1">
      <c r="B82" s="13"/>
      <c r="C82" s="36"/>
    </row>
    <row r="83" spans="2:3" ht="15.75" customHeight="1">
      <c r="B83" s="13"/>
      <c r="C83" s="36"/>
    </row>
    <row r="84" spans="2:3" ht="15.75" customHeight="1">
      <c r="B84" s="13"/>
      <c r="C84" s="36"/>
    </row>
    <row r="85" spans="2:3" ht="15.75" customHeight="1">
      <c r="B85" s="13"/>
      <c r="C85" s="36"/>
    </row>
    <row r="86" spans="2:3" ht="15.75" customHeight="1">
      <c r="B86" s="13"/>
      <c r="C86" s="36"/>
    </row>
    <row r="87" spans="2:3" ht="15.75" customHeight="1">
      <c r="B87" s="13"/>
      <c r="C87" s="36"/>
    </row>
    <row r="88" spans="2:3" ht="15.75" customHeight="1">
      <c r="B88" s="13"/>
      <c r="C88" s="36"/>
    </row>
    <row r="89" spans="2:3" ht="15.75" customHeight="1">
      <c r="B89" s="13"/>
      <c r="C89" s="36"/>
    </row>
    <row r="90" spans="2:3" ht="15.75" customHeight="1">
      <c r="B90" s="13"/>
      <c r="C90" s="36"/>
    </row>
    <row r="91" spans="2:3" ht="15.75" customHeight="1">
      <c r="B91" s="13"/>
      <c r="C91" s="36"/>
    </row>
    <row r="92" spans="2:3" ht="15.75" customHeight="1">
      <c r="B92" s="13"/>
      <c r="C92" s="36"/>
    </row>
    <row r="93" spans="2:3" ht="15.75" customHeight="1">
      <c r="B93" s="13"/>
      <c r="C93" s="36"/>
    </row>
    <row r="94" spans="2:3" ht="15.75" customHeight="1">
      <c r="B94" s="13"/>
      <c r="C94" s="36"/>
    </row>
    <row r="95" spans="2:3" ht="15.75" customHeight="1">
      <c r="B95" s="13"/>
      <c r="C95" s="36"/>
    </row>
    <row r="96" spans="2:3" ht="15.75" customHeight="1">
      <c r="B96" s="13"/>
      <c r="C96" s="36"/>
    </row>
    <row r="97" spans="2:3" ht="15.75" customHeight="1">
      <c r="B97" s="13"/>
      <c r="C97" s="36"/>
    </row>
    <row r="98" spans="2:3" ht="15.75" customHeight="1">
      <c r="B98" s="13"/>
      <c r="C98" s="36"/>
    </row>
    <row r="99" spans="2:3" ht="15.75" customHeight="1">
      <c r="B99" s="13"/>
      <c r="C99" s="36"/>
    </row>
    <row r="100" spans="2:3" ht="15.75" customHeight="1">
      <c r="B100" s="13"/>
      <c r="C100" s="36"/>
    </row>
    <row r="101" spans="2:3" ht="15.75" customHeight="1">
      <c r="B101" s="13"/>
      <c r="C101" s="36"/>
    </row>
    <row r="102" spans="2:3" ht="15.75" customHeight="1">
      <c r="B102" s="13"/>
      <c r="C102" s="36"/>
    </row>
    <row r="103" spans="2:3" ht="15.75" customHeight="1">
      <c r="B103" s="13"/>
      <c r="C103" s="36"/>
    </row>
    <row r="104" spans="2:3" ht="15.75" customHeight="1">
      <c r="B104" s="13"/>
      <c r="C104" s="36"/>
    </row>
    <row r="105" spans="2:3" ht="15.75" customHeight="1">
      <c r="B105" s="13"/>
      <c r="C105" s="36"/>
    </row>
    <row r="106" spans="2:3" ht="15.75" customHeight="1">
      <c r="B106" s="13"/>
      <c r="C106" s="36"/>
    </row>
    <row r="107" spans="2:3" ht="15.75" customHeight="1">
      <c r="B107" s="13"/>
      <c r="C107" s="36"/>
    </row>
    <row r="108" spans="2:3" ht="15.75" customHeight="1">
      <c r="B108" s="13"/>
      <c r="C108" s="36"/>
    </row>
    <row r="109" spans="2:3" ht="15.75" customHeight="1">
      <c r="B109" s="13"/>
      <c r="C109" s="36"/>
    </row>
    <row r="110" spans="2:3" ht="15.75" customHeight="1">
      <c r="B110" s="13"/>
      <c r="C110" s="36"/>
    </row>
    <row r="111" spans="2:3" ht="15.75" customHeight="1">
      <c r="B111" s="13"/>
      <c r="C111" s="36"/>
    </row>
    <row r="112" spans="2:3" ht="15.75" customHeight="1">
      <c r="B112" s="13"/>
      <c r="C112" s="36"/>
    </row>
    <row r="113" spans="2:3" ht="15.75" customHeight="1">
      <c r="B113" s="13"/>
      <c r="C113" s="36"/>
    </row>
    <row r="114" spans="2:3" ht="15.75" customHeight="1">
      <c r="B114" s="13"/>
      <c r="C114" s="36"/>
    </row>
    <row r="115" spans="2:3" ht="15.75" customHeight="1">
      <c r="B115" s="13"/>
      <c r="C115" s="36"/>
    </row>
    <row r="116" spans="2:3" ht="15.75" customHeight="1">
      <c r="B116" s="13"/>
      <c r="C116" s="36"/>
    </row>
    <row r="117" spans="2:3" ht="15.75" customHeight="1">
      <c r="B117" s="13"/>
      <c r="C117" s="36"/>
    </row>
    <row r="118" spans="2:3" ht="15.75" customHeight="1">
      <c r="B118" s="13"/>
      <c r="C118" s="36"/>
    </row>
    <row r="119" spans="2:3" ht="15.75" customHeight="1">
      <c r="B119" s="13"/>
      <c r="C119" s="36"/>
    </row>
    <row r="120" spans="2:3" ht="15.75" customHeight="1">
      <c r="B120" s="13"/>
      <c r="C120" s="36"/>
    </row>
    <row r="121" spans="2:3" ht="15.75" customHeight="1">
      <c r="B121" s="13"/>
      <c r="C121" s="36"/>
    </row>
    <row r="122" spans="2:3" ht="15.75" customHeight="1">
      <c r="B122" s="13"/>
      <c r="C122" s="36"/>
    </row>
    <row r="123" spans="2:3" ht="15.75" customHeight="1">
      <c r="B123" s="13"/>
      <c r="C123" s="36"/>
    </row>
    <row r="124" spans="2:3" ht="15.75" customHeight="1">
      <c r="B124" s="13"/>
      <c r="C124" s="36"/>
    </row>
    <row r="125" spans="2:3" ht="15.75" customHeight="1">
      <c r="B125" s="13"/>
      <c r="C125" s="36"/>
    </row>
    <row r="126" spans="2:3" ht="15.75" customHeight="1">
      <c r="B126" s="13"/>
      <c r="C126" s="36"/>
    </row>
    <row r="127" spans="2:3" ht="15.75" customHeight="1">
      <c r="B127" s="13"/>
      <c r="C127" s="36"/>
    </row>
    <row r="128" spans="2:3" ht="15.75" customHeight="1">
      <c r="B128" s="13"/>
      <c r="C128" s="36"/>
    </row>
    <row r="129" spans="2:3" ht="15.75" customHeight="1">
      <c r="B129" s="13"/>
      <c r="C129" s="36"/>
    </row>
    <row r="130" spans="2:3" ht="15.75" customHeight="1">
      <c r="B130" s="13"/>
      <c r="C130" s="36"/>
    </row>
    <row r="131" spans="2:3" ht="15.75" customHeight="1">
      <c r="B131" s="13"/>
      <c r="C131" s="36"/>
    </row>
    <row r="132" spans="2:3" ht="15.75" customHeight="1">
      <c r="B132" s="13"/>
      <c r="C132" s="36"/>
    </row>
    <row r="133" spans="2:3" ht="15.75" customHeight="1">
      <c r="B133" s="13"/>
      <c r="C133" s="36"/>
    </row>
    <row r="134" spans="2:3" ht="15.75" customHeight="1">
      <c r="B134" s="13"/>
      <c r="C134" s="36"/>
    </row>
    <row r="135" spans="2:3" ht="15.75" customHeight="1">
      <c r="B135" s="13"/>
      <c r="C135" s="36"/>
    </row>
    <row r="136" spans="2:3" ht="15.75" customHeight="1">
      <c r="B136" s="13"/>
      <c r="C136" s="36"/>
    </row>
    <row r="137" spans="2:3" ht="15.75" customHeight="1">
      <c r="B137" s="13"/>
      <c r="C137" s="36"/>
    </row>
    <row r="138" spans="2:3" ht="15.75" customHeight="1">
      <c r="B138" s="13"/>
      <c r="C138" s="36"/>
    </row>
    <row r="139" spans="2:3" ht="15.75" customHeight="1">
      <c r="B139" s="13"/>
      <c r="C139" s="36"/>
    </row>
    <row r="140" spans="2:3" ht="15.75" customHeight="1">
      <c r="B140" s="13"/>
      <c r="C140" s="36"/>
    </row>
    <row r="141" spans="2:3" ht="15.75" customHeight="1">
      <c r="B141" s="13"/>
      <c r="C141" s="36"/>
    </row>
    <row r="142" spans="2:3" ht="15.75" customHeight="1">
      <c r="B142" s="13"/>
      <c r="C142" s="36"/>
    </row>
    <row r="143" spans="2:3" ht="15.75" customHeight="1">
      <c r="B143" s="13"/>
      <c r="C143" s="36"/>
    </row>
    <row r="144" spans="2:3" ht="15.75" customHeight="1">
      <c r="B144" s="13"/>
      <c r="C144" s="36"/>
    </row>
    <row r="145" spans="2:3" ht="15.75" customHeight="1">
      <c r="B145" s="13"/>
      <c r="C145" s="36"/>
    </row>
    <row r="146" spans="2:3" ht="15.75" customHeight="1">
      <c r="B146" s="13"/>
      <c r="C146" s="36"/>
    </row>
    <row r="147" spans="2:3" ht="15.75" customHeight="1">
      <c r="B147" s="13"/>
      <c r="C147" s="36"/>
    </row>
    <row r="148" spans="2:3" ht="15.75" customHeight="1">
      <c r="B148" s="13"/>
      <c r="C148" s="36"/>
    </row>
    <row r="149" spans="2:3" ht="15.75" customHeight="1">
      <c r="B149" s="13"/>
      <c r="C149" s="36"/>
    </row>
    <row r="150" spans="2:3" ht="15.75" customHeight="1">
      <c r="B150" s="13"/>
      <c r="C150" s="36"/>
    </row>
    <row r="151" spans="2:3" ht="15.75" customHeight="1">
      <c r="B151" s="13"/>
      <c r="C151" s="36"/>
    </row>
    <row r="152" spans="2:3" ht="15.75" customHeight="1">
      <c r="B152" s="13"/>
      <c r="C152" s="36"/>
    </row>
    <row r="153" spans="2:3" ht="15.75" customHeight="1">
      <c r="B153" s="13"/>
      <c r="C153" s="36"/>
    </row>
    <row r="154" spans="2:3" ht="15.75" customHeight="1">
      <c r="B154" s="13"/>
      <c r="C154" s="36"/>
    </row>
    <row r="155" spans="2:3" ht="15.75" customHeight="1">
      <c r="B155" s="13"/>
      <c r="C155" s="36"/>
    </row>
    <row r="156" spans="2:3" ht="15.75" customHeight="1">
      <c r="B156" s="13"/>
      <c r="C156" s="36"/>
    </row>
    <row r="157" spans="2:3" ht="15.75" customHeight="1">
      <c r="B157" s="13"/>
      <c r="C157" s="36"/>
    </row>
    <row r="158" spans="2:3" ht="15.75" customHeight="1">
      <c r="B158" s="13"/>
      <c r="C158" s="36"/>
    </row>
    <row r="159" spans="2:3" ht="15.75" customHeight="1">
      <c r="B159" s="13"/>
      <c r="C159" s="36"/>
    </row>
    <row r="160" spans="2:3" ht="15.75" customHeight="1">
      <c r="B160" s="13"/>
      <c r="C160" s="36"/>
    </row>
    <row r="161" spans="2:3" ht="15.75" customHeight="1">
      <c r="B161" s="13"/>
      <c r="C161" s="36"/>
    </row>
    <row r="162" spans="2:3" ht="15.75" customHeight="1">
      <c r="B162" s="13"/>
      <c r="C162" s="36"/>
    </row>
    <row r="163" spans="2:3" ht="15.75" customHeight="1">
      <c r="B163" s="13"/>
      <c r="C163" s="36"/>
    </row>
    <row r="164" spans="2:3" ht="15.75" customHeight="1">
      <c r="B164" s="13"/>
      <c r="C164" s="36"/>
    </row>
    <row r="165" spans="2:3" ht="15.75" customHeight="1">
      <c r="B165" s="13"/>
      <c r="C165" s="36"/>
    </row>
    <row r="166" spans="2:3" ht="15.75" customHeight="1">
      <c r="B166" s="13"/>
      <c r="C166" s="36"/>
    </row>
    <row r="167" spans="2:3" ht="15.75" customHeight="1">
      <c r="B167" s="13"/>
      <c r="C167" s="36"/>
    </row>
    <row r="168" spans="2:3" ht="15.75" customHeight="1">
      <c r="B168" s="13"/>
      <c r="C168" s="36"/>
    </row>
    <row r="169" spans="2:3" ht="15.75" customHeight="1">
      <c r="B169" s="13"/>
      <c r="C169" s="36"/>
    </row>
    <row r="170" spans="2:3" ht="15.75" customHeight="1">
      <c r="B170" s="13"/>
      <c r="C170" s="36"/>
    </row>
    <row r="171" spans="2:3" ht="15.75" customHeight="1">
      <c r="B171" s="13"/>
      <c r="C171" s="36"/>
    </row>
    <row r="172" spans="2:3" ht="15.75" customHeight="1">
      <c r="B172" s="13"/>
      <c r="C172" s="36"/>
    </row>
    <row r="173" spans="2:3" ht="15.75" customHeight="1">
      <c r="B173" s="13"/>
      <c r="C173" s="36"/>
    </row>
    <row r="174" spans="2:3" ht="15.75" customHeight="1">
      <c r="B174" s="13"/>
      <c r="C174" s="36"/>
    </row>
    <row r="175" spans="2:3" ht="15.75" customHeight="1">
      <c r="B175" s="13"/>
      <c r="C175" s="36"/>
    </row>
    <row r="176" spans="2:3" ht="15.75" customHeight="1">
      <c r="B176" s="13"/>
      <c r="C176" s="36"/>
    </row>
    <row r="177" spans="2:3" ht="15.75" customHeight="1">
      <c r="B177" s="13"/>
      <c r="C177" s="36"/>
    </row>
    <row r="178" spans="2:3" ht="15.75" customHeight="1">
      <c r="B178" s="13"/>
      <c r="C178" s="36"/>
    </row>
    <row r="179" spans="2:3" ht="15.75" customHeight="1">
      <c r="B179" s="13"/>
      <c r="C179" s="36"/>
    </row>
    <row r="180" spans="2:3" ht="15.75" customHeight="1">
      <c r="B180" s="13"/>
      <c r="C180" s="36"/>
    </row>
    <row r="181" spans="2:3" ht="15.75" customHeight="1">
      <c r="B181" s="13"/>
      <c r="C181" s="36"/>
    </row>
    <row r="182" spans="2:3" ht="15.75" customHeight="1">
      <c r="B182" s="13"/>
      <c r="C182" s="36"/>
    </row>
    <row r="183" spans="2:3" ht="15.75" customHeight="1">
      <c r="B183" s="13"/>
      <c r="C183" s="36"/>
    </row>
    <row r="184" spans="2:3" ht="15.75" customHeight="1">
      <c r="B184" s="13"/>
      <c r="C184" s="36"/>
    </row>
    <row r="185" spans="2:3" ht="15.75" customHeight="1">
      <c r="B185" s="13"/>
      <c r="C185" s="36"/>
    </row>
    <row r="186" spans="2:3" ht="15.75" customHeight="1">
      <c r="B186" s="13"/>
      <c r="C186" s="36"/>
    </row>
    <row r="187" spans="2:3" ht="15.75" customHeight="1">
      <c r="B187" s="13"/>
      <c r="C187" s="36"/>
    </row>
    <row r="188" spans="2:3" ht="15.75" customHeight="1">
      <c r="B188" s="13"/>
      <c r="C188" s="36"/>
    </row>
    <row r="189" spans="2:3" ht="15.75" customHeight="1">
      <c r="B189" s="13"/>
      <c r="C189" s="36"/>
    </row>
    <row r="190" spans="2:3" ht="15.75" customHeight="1">
      <c r="B190" s="13"/>
      <c r="C190" s="36"/>
    </row>
    <row r="191" spans="2:3" ht="15.75" customHeight="1">
      <c r="B191" s="13"/>
      <c r="C191" s="36"/>
    </row>
    <row r="192" spans="2:3" ht="15.75" customHeight="1">
      <c r="B192" s="13"/>
      <c r="C192" s="36"/>
    </row>
    <row r="193" spans="2:3" ht="15.75" customHeight="1">
      <c r="B193" s="13"/>
      <c r="C193" s="36"/>
    </row>
    <row r="194" spans="2:3" ht="15.75" customHeight="1">
      <c r="B194" s="13"/>
      <c r="C194" s="36"/>
    </row>
    <row r="195" spans="2:3" ht="15.75" customHeight="1">
      <c r="B195" s="13"/>
      <c r="C195" s="36"/>
    </row>
    <row r="196" spans="2:3" ht="15.75" customHeight="1">
      <c r="B196" s="13"/>
      <c r="C196" s="36"/>
    </row>
    <row r="197" spans="2:3" ht="15.75" customHeight="1">
      <c r="B197" s="13"/>
      <c r="C197" s="36"/>
    </row>
    <row r="198" spans="2:3" ht="15.75" customHeight="1">
      <c r="B198" s="13"/>
      <c r="C198" s="36"/>
    </row>
    <row r="199" spans="2:3" ht="15.75" customHeight="1">
      <c r="B199" s="13"/>
      <c r="C199" s="36"/>
    </row>
    <row r="200" spans="2:3" ht="15.75" customHeight="1">
      <c r="B200" s="13"/>
      <c r="C200" s="36"/>
    </row>
    <row r="201" spans="2:3" ht="15.75" customHeight="1">
      <c r="B201" s="13"/>
      <c r="C201" s="36"/>
    </row>
    <row r="202" spans="2:3" ht="15.75" customHeight="1">
      <c r="B202" s="13"/>
      <c r="C202" s="36"/>
    </row>
    <row r="203" spans="2:3" ht="15.75" customHeight="1">
      <c r="B203" s="13"/>
      <c r="C203" s="36"/>
    </row>
    <row r="204" spans="2:3" ht="15.75" customHeight="1">
      <c r="B204" s="13"/>
      <c r="C204" s="36"/>
    </row>
    <row r="205" spans="2:3" ht="15.75" customHeight="1">
      <c r="B205" s="13"/>
      <c r="C205" s="36"/>
    </row>
    <row r="206" spans="2:3" ht="15.75" customHeight="1">
      <c r="B206" s="13"/>
      <c r="C206" s="36"/>
    </row>
    <row r="207" spans="2:3" ht="15.75" customHeight="1">
      <c r="B207" s="13"/>
      <c r="C207" s="36"/>
    </row>
    <row r="208" spans="2:3" ht="15.75" customHeight="1">
      <c r="B208" s="13"/>
      <c r="C208" s="36"/>
    </row>
    <row r="209" spans="2:3" ht="15.75" customHeight="1">
      <c r="B209" s="13"/>
      <c r="C209" s="36"/>
    </row>
    <row r="210" spans="2:3" ht="15.75" customHeight="1">
      <c r="B210" s="13"/>
      <c r="C210" s="36"/>
    </row>
    <row r="211" spans="2:3" ht="15.75" customHeight="1">
      <c r="B211" s="13"/>
      <c r="C211" s="36"/>
    </row>
    <row r="212" spans="2:3" ht="15.75" customHeight="1">
      <c r="B212" s="13"/>
      <c r="C212" s="36"/>
    </row>
    <row r="213" spans="2:3" ht="15.75" customHeight="1">
      <c r="B213" s="13"/>
      <c r="C213" s="36"/>
    </row>
    <row r="214" spans="2:3" ht="15.75" customHeight="1">
      <c r="B214" s="13"/>
      <c r="C214" s="36"/>
    </row>
    <row r="215" spans="2:3" ht="15.75" customHeight="1">
      <c r="B215" s="13"/>
      <c r="C215" s="36"/>
    </row>
    <row r="216" spans="2:3" ht="15.75" customHeight="1">
      <c r="B216" s="13"/>
      <c r="C216" s="36"/>
    </row>
    <row r="217" spans="2:3" ht="15.75" customHeight="1">
      <c r="B217" s="13"/>
      <c r="C217" s="36"/>
    </row>
    <row r="218" spans="2:3" ht="15.75" customHeight="1">
      <c r="B218" s="13"/>
      <c r="C218" s="36"/>
    </row>
    <row r="219" spans="2:3" ht="15.75" customHeight="1">
      <c r="B219" s="13"/>
      <c r="C219" s="36"/>
    </row>
    <row r="220" spans="2:3" ht="15.75" customHeight="1">
      <c r="B220" s="13"/>
      <c r="C220" s="36"/>
    </row>
    <row r="221" spans="2:3" ht="15.75" customHeight="1">
      <c r="B221" s="13"/>
      <c r="C221" s="36"/>
    </row>
    <row r="222" spans="2:3" ht="15.75" customHeight="1">
      <c r="B222" s="13"/>
      <c r="C222" s="36"/>
    </row>
    <row r="223" spans="2:3" ht="15.75" customHeight="1">
      <c r="B223" s="13"/>
      <c r="C223" s="36"/>
    </row>
    <row r="224" spans="2:3" ht="15.75" customHeight="1">
      <c r="B224" s="13"/>
      <c r="C224" s="36"/>
    </row>
    <row r="225" spans="2:3" ht="15.75" customHeight="1">
      <c r="B225" s="13"/>
      <c r="C225" s="36"/>
    </row>
    <row r="226" spans="2:3" ht="15.75" customHeight="1">
      <c r="B226" s="13"/>
      <c r="C226" s="36"/>
    </row>
    <row r="227" spans="2:3" ht="15.75" customHeight="1">
      <c r="B227" s="13"/>
      <c r="C227" s="36"/>
    </row>
    <row r="228" spans="2:3" ht="15.75" customHeight="1">
      <c r="B228" s="13"/>
      <c r="C228" s="36"/>
    </row>
    <row r="229" spans="2:3" ht="15.75" customHeight="1">
      <c r="B229" s="13"/>
      <c r="C229" s="36"/>
    </row>
    <row r="230" spans="2:3" ht="15.75" customHeight="1">
      <c r="B230" s="13"/>
      <c r="C230" s="36"/>
    </row>
    <row r="231" spans="2:3" ht="15.75" customHeight="1">
      <c r="B231" s="13"/>
      <c r="C231" s="36"/>
    </row>
    <row r="232" spans="2:3" ht="15.75" customHeight="1">
      <c r="B232" s="13"/>
      <c r="C232" s="36"/>
    </row>
    <row r="233" spans="2:3" ht="15.75" customHeight="1">
      <c r="B233" s="13"/>
      <c r="C233" s="36"/>
    </row>
    <row r="234" spans="2:3" ht="15.75" customHeight="1">
      <c r="B234" s="13"/>
      <c r="C234" s="36"/>
    </row>
    <row r="235" spans="2:3" ht="15.75" customHeight="1">
      <c r="B235" s="13"/>
      <c r="C235" s="36"/>
    </row>
    <row r="236" spans="2:3" ht="15.75" customHeight="1">
      <c r="B236" s="13"/>
      <c r="C236" s="36"/>
    </row>
    <row r="237" spans="2:3" ht="15.75" customHeight="1">
      <c r="B237" s="13"/>
      <c r="C237" s="36"/>
    </row>
    <row r="238" spans="2:3" ht="15.75" customHeight="1">
      <c r="B238" s="13"/>
      <c r="C238" s="36"/>
    </row>
    <row r="239" spans="2:3" ht="15.75" customHeight="1">
      <c r="B239" s="13"/>
      <c r="C239" s="36"/>
    </row>
    <row r="240" spans="2:3" ht="15.75" customHeight="1">
      <c r="B240" s="13"/>
      <c r="C240" s="36"/>
    </row>
    <row r="241" spans="2:3" ht="15.75" customHeight="1">
      <c r="B241" s="13"/>
      <c r="C241" s="36"/>
    </row>
    <row r="242" spans="2:3" ht="15.75" customHeight="1">
      <c r="B242" s="13"/>
      <c r="C242" s="36"/>
    </row>
    <row r="243" spans="2:3" ht="15.75" customHeight="1">
      <c r="B243" s="13"/>
      <c r="C243" s="36"/>
    </row>
    <row r="244" spans="2:3" ht="15.75" customHeight="1">
      <c r="B244" s="13"/>
      <c r="C244" s="36"/>
    </row>
    <row r="245" spans="2:3" ht="15.75" customHeight="1">
      <c r="B245" s="13"/>
      <c r="C245" s="36"/>
    </row>
    <row r="246" spans="2:3" ht="15.75" customHeight="1">
      <c r="B246" s="13"/>
      <c r="C246" s="36"/>
    </row>
    <row r="247" spans="2:3" ht="15.75" customHeight="1">
      <c r="B247" s="13"/>
      <c r="C247" s="36"/>
    </row>
    <row r="248" spans="2:3" ht="15.75" customHeight="1">
      <c r="B248" s="13"/>
      <c r="C248" s="36"/>
    </row>
    <row r="249" spans="2:3" ht="15.75" customHeight="1">
      <c r="B249" s="13"/>
      <c r="C249" s="36"/>
    </row>
    <row r="250" spans="2:3" ht="15.75" customHeight="1">
      <c r="B250" s="13"/>
      <c r="C250" s="36"/>
    </row>
    <row r="251" spans="2:3" ht="15.75" customHeight="1">
      <c r="B251" s="13"/>
      <c r="C251" s="36"/>
    </row>
    <row r="252" spans="2:3" ht="15.75" customHeight="1">
      <c r="B252" s="13"/>
      <c r="C252" s="36"/>
    </row>
    <row r="253" spans="2:3" ht="15.75" customHeight="1">
      <c r="B253" s="13"/>
      <c r="C253" s="36"/>
    </row>
    <row r="254" spans="2:3" ht="15.75" customHeight="1">
      <c r="B254" s="13"/>
      <c r="C254" s="36"/>
    </row>
    <row r="255" spans="2:3" ht="15.75" customHeight="1">
      <c r="B255" s="13"/>
      <c r="C255" s="36"/>
    </row>
    <row r="256" spans="2:3" ht="15.75" customHeight="1">
      <c r="B256" s="13"/>
      <c r="C256" s="36"/>
    </row>
    <row r="257" spans="2:3" ht="15.75" customHeight="1">
      <c r="B257" s="13"/>
      <c r="C257" s="36"/>
    </row>
    <row r="258" spans="2:3" ht="15.75" customHeight="1">
      <c r="B258" s="13"/>
      <c r="C258" s="36"/>
    </row>
    <row r="259" spans="2:3" ht="15.75" customHeight="1">
      <c r="B259" s="13"/>
      <c r="C259" s="36"/>
    </row>
    <row r="260" spans="2:3" ht="15.75" customHeight="1">
      <c r="B260" s="13"/>
      <c r="C260" s="36"/>
    </row>
    <row r="261" spans="2:3" ht="15.75" customHeight="1">
      <c r="B261" s="13"/>
      <c r="C261" s="36"/>
    </row>
    <row r="262" spans="2:3" ht="15.75" customHeight="1">
      <c r="B262" s="13"/>
      <c r="C262" s="36"/>
    </row>
    <row r="263" spans="2:3" ht="15.75" customHeight="1">
      <c r="B263" s="13"/>
      <c r="C263" s="36"/>
    </row>
    <row r="264" spans="2:3" ht="15.75" customHeight="1">
      <c r="B264" s="13"/>
      <c r="C264" s="36"/>
    </row>
    <row r="265" spans="2:3" ht="15.75" customHeight="1">
      <c r="B265" s="13"/>
      <c r="C265" s="36"/>
    </row>
    <row r="266" spans="2:3" ht="15.75" customHeight="1">
      <c r="B266" s="13"/>
      <c r="C266" s="36"/>
    </row>
    <row r="267" spans="2:3" ht="15.75" customHeight="1">
      <c r="B267" s="13"/>
      <c r="C267" s="36"/>
    </row>
    <row r="268" spans="2:3" ht="15.75" customHeight="1">
      <c r="B268" s="13"/>
      <c r="C268" s="36"/>
    </row>
    <row r="269" spans="2:3" ht="15.75" customHeight="1">
      <c r="B269" s="13"/>
      <c r="C269" s="36"/>
    </row>
    <row r="270" spans="2:3" ht="15.75" customHeight="1">
      <c r="B270" s="13"/>
      <c r="C270" s="36"/>
    </row>
    <row r="271" spans="2:3" ht="15.75" customHeight="1">
      <c r="B271" s="13"/>
      <c r="C271" s="36"/>
    </row>
    <row r="272" spans="2:3" ht="15.75" customHeight="1">
      <c r="B272" s="13"/>
      <c r="C272" s="36"/>
    </row>
    <row r="273" spans="2:3" ht="15.75" customHeight="1">
      <c r="B273" s="13"/>
      <c r="C273" s="36"/>
    </row>
    <row r="274" spans="2:3" ht="15.75" customHeight="1">
      <c r="B274" s="13"/>
      <c r="C274" s="36"/>
    </row>
    <row r="275" spans="2:3" ht="15.75" customHeight="1">
      <c r="B275" s="13"/>
      <c r="C275" s="36"/>
    </row>
    <row r="276" spans="2:3" ht="15.75" customHeight="1">
      <c r="B276" s="13"/>
      <c r="C276" s="36"/>
    </row>
    <row r="277" spans="2:3" ht="15.75" customHeight="1">
      <c r="B277" s="13"/>
      <c r="C277" s="36"/>
    </row>
    <row r="278" spans="2:3" ht="15.75" customHeight="1">
      <c r="B278" s="13"/>
      <c r="C278" s="36"/>
    </row>
    <row r="279" spans="2:3" ht="15.75" customHeight="1">
      <c r="B279" s="13"/>
      <c r="C279" s="36"/>
    </row>
    <row r="280" spans="2:3" ht="15.75" customHeight="1">
      <c r="B280" s="13"/>
      <c r="C280" s="36"/>
    </row>
    <row r="281" spans="2:3" ht="15.75" customHeight="1">
      <c r="B281" s="13"/>
      <c r="C281" s="36"/>
    </row>
    <row r="282" spans="2:3" ht="15.75" customHeight="1">
      <c r="B282" s="13"/>
      <c r="C282" s="36"/>
    </row>
    <row r="283" spans="2:3" ht="15.75" customHeight="1">
      <c r="B283" s="13"/>
      <c r="C283" s="36"/>
    </row>
    <row r="284" spans="2:3" ht="15.75" customHeight="1">
      <c r="B284" s="13"/>
      <c r="C284" s="36"/>
    </row>
    <row r="285" spans="2:3" ht="15.75" customHeight="1">
      <c r="B285" s="13"/>
      <c r="C285" s="36"/>
    </row>
    <row r="286" spans="2:3" ht="15.75" customHeight="1">
      <c r="B286" s="13"/>
      <c r="C286" s="36"/>
    </row>
    <row r="287" spans="2:3" ht="15.75" customHeight="1">
      <c r="B287" s="13"/>
      <c r="C287" s="36"/>
    </row>
    <row r="288" spans="2:3" ht="15.75" customHeight="1">
      <c r="B288" s="13"/>
      <c r="C288" s="36"/>
    </row>
    <row r="289" spans="2:3" ht="15.75" customHeight="1">
      <c r="B289" s="13"/>
      <c r="C289" s="36"/>
    </row>
    <row r="290" spans="2:3" ht="15.75" customHeight="1">
      <c r="B290" s="13"/>
      <c r="C290" s="36"/>
    </row>
    <row r="291" spans="2:3" ht="15.75" customHeight="1">
      <c r="B291" s="13"/>
      <c r="C291" s="36"/>
    </row>
    <row r="292" spans="2:3" ht="15.75" customHeight="1">
      <c r="B292" s="13"/>
      <c r="C292" s="36"/>
    </row>
    <row r="293" spans="2:3" ht="15.75" customHeight="1">
      <c r="B293" s="13"/>
      <c r="C293" s="36"/>
    </row>
    <row r="294" spans="2:3" ht="15.75" customHeight="1">
      <c r="B294" s="13"/>
      <c r="C294" s="36"/>
    </row>
    <row r="295" spans="2:3" ht="15.75" customHeight="1">
      <c r="B295" s="13"/>
      <c r="C295" s="36"/>
    </row>
    <row r="296" spans="2:3" ht="15.75" customHeight="1">
      <c r="B296" s="13"/>
      <c r="C296" s="36"/>
    </row>
    <row r="297" spans="2:3" ht="15.75" customHeight="1">
      <c r="B297" s="13"/>
      <c r="C297" s="36"/>
    </row>
    <row r="298" spans="2:3" ht="15.75" customHeight="1">
      <c r="B298" s="13"/>
      <c r="C298" s="36"/>
    </row>
    <row r="299" spans="2:3" ht="15.75" customHeight="1">
      <c r="B299" s="13"/>
      <c r="C299" s="36"/>
    </row>
    <row r="300" spans="2:3" ht="15.75" customHeight="1">
      <c r="B300" s="13"/>
      <c r="C300" s="36"/>
    </row>
    <row r="301" spans="2:3" ht="15.75" customHeight="1">
      <c r="B301" s="13"/>
      <c r="C301" s="36"/>
    </row>
    <row r="302" spans="2:3" ht="15.75" customHeight="1">
      <c r="B302" s="13"/>
      <c r="C302" s="36"/>
    </row>
    <row r="303" spans="2:3" ht="15.75" customHeight="1">
      <c r="B303" s="13"/>
      <c r="C303" s="36"/>
    </row>
    <row r="304" spans="2:3" ht="15.75" customHeight="1">
      <c r="B304" s="13"/>
      <c r="C304" s="36"/>
    </row>
    <row r="305" spans="2:3" ht="15.75" customHeight="1">
      <c r="B305" s="13"/>
      <c r="C305" s="36"/>
    </row>
    <row r="306" spans="2:3" ht="15.75" customHeight="1">
      <c r="B306" s="13"/>
      <c r="C306" s="36"/>
    </row>
    <row r="307" spans="2:3" ht="15.75" customHeight="1">
      <c r="B307" s="13"/>
      <c r="C307" s="36"/>
    </row>
    <row r="308" spans="2:3" ht="15.75" customHeight="1">
      <c r="B308" s="13"/>
      <c r="C308" s="36"/>
    </row>
    <row r="309" spans="2:3" ht="15.75" customHeight="1">
      <c r="B309" s="13"/>
      <c r="C309" s="36"/>
    </row>
    <row r="310" spans="2:3" ht="15.75" customHeight="1">
      <c r="B310" s="13"/>
      <c r="C310" s="36"/>
    </row>
    <row r="311" spans="2:3" ht="15.75" customHeight="1">
      <c r="B311" s="13"/>
      <c r="C311" s="36"/>
    </row>
    <row r="312" spans="2:3" ht="15.75" customHeight="1">
      <c r="B312" s="13"/>
      <c r="C312" s="36"/>
    </row>
    <row r="313" spans="2:3" ht="15.75" customHeight="1">
      <c r="B313" s="13"/>
      <c r="C313" s="36"/>
    </row>
    <row r="314" spans="2:3" ht="15.75" customHeight="1">
      <c r="B314" s="13"/>
      <c r="C314" s="36"/>
    </row>
    <row r="315" spans="2:3" ht="15.75" customHeight="1">
      <c r="B315" s="13"/>
      <c r="C315" s="36"/>
    </row>
    <row r="316" spans="2:3" ht="15.75" customHeight="1">
      <c r="B316" s="13"/>
      <c r="C316" s="36"/>
    </row>
    <row r="317" spans="2:3" ht="15.75" customHeight="1">
      <c r="B317" s="13"/>
      <c r="C317" s="36"/>
    </row>
    <row r="318" spans="2:3" ht="15.75" customHeight="1">
      <c r="B318" s="13"/>
      <c r="C318" s="36"/>
    </row>
    <row r="319" spans="2:3" ht="15.75" customHeight="1">
      <c r="B319" s="13"/>
      <c r="C319" s="36"/>
    </row>
    <row r="320" spans="2:3" ht="15.75" customHeight="1">
      <c r="B320" s="13"/>
      <c r="C320" s="36"/>
    </row>
    <row r="321" spans="2:3" ht="15.75" customHeight="1">
      <c r="B321" s="13"/>
      <c r="C321" s="36"/>
    </row>
    <row r="322" spans="2:3" ht="15.75" customHeight="1">
      <c r="B322" s="13"/>
      <c r="C322" s="36"/>
    </row>
    <row r="323" spans="2:3" ht="15.75" customHeight="1">
      <c r="B323" s="13"/>
      <c r="C323" s="36"/>
    </row>
    <row r="324" spans="2:3" ht="15.75" customHeight="1">
      <c r="B324" s="13"/>
      <c r="C324" s="36"/>
    </row>
    <row r="325" spans="2:3" ht="15.75" customHeight="1">
      <c r="B325" s="13"/>
      <c r="C325" s="36"/>
    </row>
    <row r="326" spans="2:3" ht="15.75" customHeight="1">
      <c r="B326" s="13"/>
      <c r="C326" s="36"/>
    </row>
    <row r="327" spans="2:3" ht="15.75" customHeight="1">
      <c r="B327" s="13"/>
      <c r="C327" s="36"/>
    </row>
    <row r="328" spans="2:3" ht="15.75" customHeight="1">
      <c r="B328" s="13"/>
      <c r="C328" s="36"/>
    </row>
    <row r="329" spans="2:3" ht="15.75" customHeight="1">
      <c r="B329" s="13"/>
      <c r="C329" s="36"/>
    </row>
    <row r="330" spans="2:3" ht="15.75" customHeight="1">
      <c r="B330" s="13"/>
      <c r="C330" s="36"/>
    </row>
    <row r="331" spans="2:3" ht="15.75" customHeight="1">
      <c r="B331" s="13"/>
      <c r="C331" s="36"/>
    </row>
    <row r="332" spans="2:3" ht="15.75" customHeight="1">
      <c r="B332" s="13"/>
      <c r="C332" s="36"/>
    </row>
    <row r="333" spans="2:3" ht="15.75" customHeight="1">
      <c r="B333" s="13"/>
      <c r="C333" s="36"/>
    </row>
    <row r="334" spans="2:3" ht="15.75" customHeight="1">
      <c r="B334" s="13"/>
      <c r="C334" s="36"/>
    </row>
    <row r="335" spans="2:3" ht="15.75" customHeight="1">
      <c r="B335" s="13"/>
      <c r="C335" s="36"/>
    </row>
    <row r="336" spans="2:3" ht="15.75" customHeight="1">
      <c r="B336" s="13"/>
      <c r="C336" s="36"/>
    </row>
    <row r="337" spans="2:3" ht="15.75" customHeight="1">
      <c r="B337" s="13"/>
      <c r="C337" s="36"/>
    </row>
    <row r="338" spans="2:3" ht="15.75" customHeight="1">
      <c r="B338" s="13"/>
      <c r="C338" s="36"/>
    </row>
    <row r="339" spans="2:3" ht="15.75" customHeight="1">
      <c r="B339" s="13"/>
      <c r="C339" s="36"/>
    </row>
    <row r="340" spans="2:3" ht="15.75" customHeight="1">
      <c r="B340" s="13"/>
      <c r="C340" s="36"/>
    </row>
    <row r="341" spans="2:3" ht="15.75" customHeight="1">
      <c r="B341" s="13"/>
      <c r="C341" s="36"/>
    </row>
    <row r="342" spans="2:3" ht="15.75" customHeight="1">
      <c r="B342" s="13"/>
      <c r="C342" s="36"/>
    </row>
    <row r="343" spans="2:3" ht="15.75" customHeight="1">
      <c r="B343" s="13"/>
      <c r="C343" s="36"/>
    </row>
    <row r="344" spans="2:3" ht="15.75" customHeight="1">
      <c r="B344" s="13"/>
      <c r="C344" s="36"/>
    </row>
    <row r="345" spans="2:3" ht="15.75" customHeight="1">
      <c r="B345" s="13"/>
      <c r="C345" s="36"/>
    </row>
    <row r="346" spans="2:3" ht="15.75" customHeight="1">
      <c r="B346" s="13"/>
      <c r="C346" s="36"/>
    </row>
    <row r="347" spans="2:3" ht="15.75" customHeight="1">
      <c r="B347" s="13"/>
      <c r="C347" s="36"/>
    </row>
    <row r="348" spans="2:3" ht="15.75" customHeight="1">
      <c r="B348" s="13"/>
      <c r="C348" s="36"/>
    </row>
    <row r="349" spans="2:3" ht="15.75" customHeight="1">
      <c r="B349" s="13"/>
      <c r="C349" s="36"/>
    </row>
    <row r="350" spans="2:3" ht="15.75" customHeight="1">
      <c r="B350" s="13"/>
      <c r="C350" s="36"/>
    </row>
    <row r="351" spans="2:3" ht="15.75" customHeight="1">
      <c r="B351" s="13"/>
      <c r="C351" s="36"/>
    </row>
    <row r="352" spans="2:3" ht="15.75" customHeight="1">
      <c r="B352" s="13"/>
      <c r="C352" s="36"/>
    </row>
    <row r="353" spans="2:3" ht="15.75" customHeight="1">
      <c r="B353" s="13"/>
      <c r="C353" s="36"/>
    </row>
    <row r="354" spans="2:3" ht="15.75" customHeight="1">
      <c r="B354" s="13"/>
      <c r="C354" s="36"/>
    </row>
    <row r="355" spans="2:3" ht="15.75" customHeight="1">
      <c r="B355" s="13"/>
      <c r="C355" s="36"/>
    </row>
    <row r="356" spans="2:3" ht="15.75" customHeight="1">
      <c r="B356" s="13"/>
      <c r="C356" s="36"/>
    </row>
    <row r="357" spans="2:3" ht="15.75" customHeight="1">
      <c r="B357" s="13"/>
      <c r="C357" s="36"/>
    </row>
    <row r="358" spans="2:3" ht="15.75" customHeight="1">
      <c r="B358" s="13"/>
      <c r="C358" s="36"/>
    </row>
    <row r="359" spans="2:3" ht="15.75" customHeight="1">
      <c r="B359" s="13"/>
      <c r="C359" s="36"/>
    </row>
    <row r="360" spans="2:3" ht="15.75" customHeight="1">
      <c r="B360" s="13"/>
      <c r="C360" s="36"/>
    </row>
    <row r="361" spans="2:3" ht="15.75" customHeight="1">
      <c r="B361" s="13"/>
      <c r="C361" s="36"/>
    </row>
    <row r="362" spans="2:3" ht="15.75" customHeight="1">
      <c r="B362" s="13"/>
      <c r="C362" s="36"/>
    </row>
    <row r="363" spans="2:3" ht="15.75" customHeight="1">
      <c r="B363" s="13"/>
      <c r="C363" s="36"/>
    </row>
    <row r="364" spans="2:3" ht="15.75" customHeight="1">
      <c r="B364" s="13"/>
      <c r="C364" s="36"/>
    </row>
    <row r="365" spans="2:3" ht="15.75" customHeight="1">
      <c r="B365" s="13"/>
      <c r="C365" s="36"/>
    </row>
    <row r="366" spans="2:3" ht="15.75" customHeight="1">
      <c r="B366" s="13"/>
      <c r="C366" s="36"/>
    </row>
    <row r="367" spans="2:3" ht="15.75" customHeight="1">
      <c r="B367" s="13"/>
      <c r="C367" s="36"/>
    </row>
    <row r="368" spans="2:3" ht="15.75" customHeight="1">
      <c r="B368" s="13"/>
      <c r="C368" s="36"/>
    </row>
    <row r="369" spans="2:3" ht="15.75" customHeight="1">
      <c r="B369" s="13"/>
      <c r="C369" s="36"/>
    </row>
    <row r="370" spans="2:3" ht="15.75" customHeight="1">
      <c r="B370" s="13"/>
      <c r="C370" s="36"/>
    </row>
    <row r="371" spans="2:3" ht="15.75" customHeight="1">
      <c r="B371" s="13"/>
      <c r="C371" s="36"/>
    </row>
    <row r="372" spans="2:3" ht="15.75" customHeight="1">
      <c r="B372" s="13"/>
      <c r="C372" s="36"/>
    </row>
    <row r="373" spans="2:3" ht="15.75" customHeight="1">
      <c r="B373" s="13"/>
      <c r="C373" s="36"/>
    </row>
    <row r="374" spans="2:3" ht="15.75" customHeight="1">
      <c r="B374" s="13"/>
      <c r="C374" s="36"/>
    </row>
    <row r="375" spans="2:3" ht="15.75" customHeight="1">
      <c r="B375" s="13"/>
      <c r="C375" s="36"/>
    </row>
    <row r="376" spans="2:3" ht="15.75" customHeight="1">
      <c r="B376" s="13"/>
      <c r="C376" s="36"/>
    </row>
    <row r="377" spans="2:3" ht="15.75" customHeight="1">
      <c r="B377" s="13"/>
      <c r="C377" s="36"/>
    </row>
    <row r="378" spans="2:3" ht="15.75" customHeight="1">
      <c r="B378" s="13"/>
      <c r="C378" s="36"/>
    </row>
    <row r="379" spans="2:3" ht="15.75" customHeight="1">
      <c r="B379" s="13"/>
      <c r="C379" s="36"/>
    </row>
    <row r="380" spans="2:3" ht="15.75" customHeight="1">
      <c r="B380" s="13"/>
      <c r="C380" s="36"/>
    </row>
    <row r="381" spans="2:3" ht="15.75" customHeight="1">
      <c r="B381" s="13"/>
      <c r="C381" s="36"/>
    </row>
    <row r="382" spans="2:3" ht="15.75" customHeight="1">
      <c r="B382" s="13"/>
      <c r="C382" s="36"/>
    </row>
    <row r="383" spans="2:3" ht="15.75" customHeight="1">
      <c r="B383" s="13"/>
      <c r="C383" s="36"/>
    </row>
    <row r="384" spans="2:3" ht="15.75" customHeight="1">
      <c r="B384" s="13"/>
      <c r="C384" s="36"/>
    </row>
    <row r="385" spans="2:3" ht="15.75" customHeight="1">
      <c r="B385" s="13"/>
      <c r="C385" s="36"/>
    </row>
    <row r="386" spans="2:3" ht="15.75" customHeight="1">
      <c r="B386" s="13"/>
      <c r="C386" s="36"/>
    </row>
    <row r="387" spans="2:3" ht="15.75" customHeight="1">
      <c r="B387" s="13"/>
      <c r="C387" s="36"/>
    </row>
    <row r="388" spans="2:3" ht="15.75" customHeight="1">
      <c r="B388" s="13"/>
      <c r="C388" s="36"/>
    </row>
    <row r="389" spans="2:3" ht="15.75" customHeight="1">
      <c r="B389" s="13"/>
      <c r="C389" s="36"/>
    </row>
    <row r="390" spans="2:3" ht="15.75" customHeight="1">
      <c r="B390" s="13"/>
      <c r="C390" s="36"/>
    </row>
    <row r="391" spans="2:3" ht="15.75" customHeight="1">
      <c r="B391" s="13"/>
      <c r="C391" s="36"/>
    </row>
    <row r="392" spans="2:3" ht="15.75" customHeight="1">
      <c r="B392" s="13"/>
      <c r="C392" s="36"/>
    </row>
    <row r="393" spans="2:3" ht="15.75" customHeight="1">
      <c r="B393" s="13"/>
      <c r="C393" s="36"/>
    </row>
    <row r="394" spans="2:3" ht="15.75" customHeight="1">
      <c r="B394" s="13"/>
      <c r="C394" s="36"/>
    </row>
    <row r="395" spans="2:3" ht="15.75" customHeight="1">
      <c r="B395" s="13"/>
      <c r="C395" s="36"/>
    </row>
    <row r="396" spans="2:3" ht="15.75" customHeight="1">
      <c r="B396" s="13"/>
      <c r="C396" s="36"/>
    </row>
    <row r="397" spans="2:3" ht="15.75" customHeight="1">
      <c r="B397" s="13"/>
      <c r="C397" s="36"/>
    </row>
    <row r="398" spans="2:3" ht="15.75" customHeight="1">
      <c r="B398" s="13"/>
      <c r="C398" s="36"/>
    </row>
    <row r="399" spans="2:3" ht="15.75" customHeight="1">
      <c r="B399" s="13"/>
      <c r="C399" s="36"/>
    </row>
    <row r="400" spans="2:3" ht="15.75" customHeight="1">
      <c r="B400" s="13"/>
      <c r="C400" s="36"/>
    </row>
    <row r="401" spans="2:3" ht="15.75" customHeight="1">
      <c r="B401" s="13"/>
      <c r="C401" s="36"/>
    </row>
    <row r="402" spans="2:3" ht="15.75" customHeight="1">
      <c r="B402" s="13"/>
      <c r="C402" s="36"/>
    </row>
    <row r="403" spans="2:3" ht="15.75" customHeight="1">
      <c r="B403" s="13"/>
      <c r="C403" s="36"/>
    </row>
    <row r="404" spans="2:3" ht="15.75" customHeight="1">
      <c r="B404" s="13"/>
      <c r="C404" s="36"/>
    </row>
    <row r="405" spans="2:3" ht="15.75" customHeight="1">
      <c r="B405" s="13"/>
      <c r="C405" s="36"/>
    </row>
    <row r="406" spans="2:3" ht="15.75" customHeight="1">
      <c r="B406" s="13"/>
      <c r="C406" s="36"/>
    </row>
    <row r="407" spans="2:3" ht="15.75" customHeight="1">
      <c r="B407" s="13"/>
      <c r="C407" s="36"/>
    </row>
    <row r="408" spans="2:3" ht="15.75" customHeight="1">
      <c r="B408" s="13"/>
      <c r="C408" s="36"/>
    </row>
    <row r="409" spans="2:3" ht="15.75" customHeight="1">
      <c r="B409" s="13"/>
      <c r="C409" s="36"/>
    </row>
    <row r="410" spans="2:3" ht="15.75" customHeight="1">
      <c r="B410" s="13"/>
      <c r="C410" s="36"/>
    </row>
    <row r="411" spans="2:3" ht="15.75" customHeight="1">
      <c r="B411" s="13"/>
      <c r="C411" s="36"/>
    </row>
    <row r="412" spans="2:3" ht="15.75" customHeight="1">
      <c r="B412" s="13"/>
      <c r="C412" s="36"/>
    </row>
    <row r="413" spans="2:3" ht="15.75" customHeight="1">
      <c r="B413" s="13"/>
      <c r="C413" s="36"/>
    </row>
    <row r="414" spans="2:3" ht="15.75" customHeight="1">
      <c r="B414" s="13"/>
      <c r="C414" s="36"/>
    </row>
    <row r="415" spans="2:3" ht="15.75" customHeight="1">
      <c r="B415" s="13"/>
      <c r="C415" s="36"/>
    </row>
    <row r="416" spans="2:3" ht="15.75" customHeight="1">
      <c r="B416" s="13"/>
      <c r="C416" s="36"/>
    </row>
    <row r="417" spans="2:3" ht="15.75" customHeight="1">
      <c r="B417" s="13"/>
      <c r="C417" s="36"/>
    </row>
    <row r="418" spans="2:3" ht="15.75" customHeight="1">
      <c r="B418" s="13"/>
      <c r="C418" s="36"/>
    </row>
    <row r="419" spans="2:3" ht="15.75" customHeight="1">
      <c r="B419" s="13"/>
      <c r="C419" s="36"/>
    </row>
    <row r="420" spans="2:3" ht="15.75" customHeight="1">
      <c r="B420" s="13"/>
      <c r="C420" s="36"/>
    </row>
    <row r="421" spans="2:3" ht="15.75" customHeight="1">
      <c r="B421" s="13"/>
      <c r="C421" s="36"/>
    </row>
    <row r="422" spans="2:3" ht="15.75" customHeight="1">
      <c r="B422" s="13"/>
      <c r="C422" s="36"/>
    </row>
    <row r="423" spans="2:3" ht="15.75" customHeight="1">
      <c r="B423" s="13"/>
      <c r="C423" s="36"/>
    </row>
    <row r="424" spans="2:3" ht="15.75" customHeight="1">
      <c r="B424" s="13"/>
      <c r="C424" s="36"/>
    </row>
    <row r="425" spans="2:3" ht="15.75" customHeight="1">
      <c r="B425" s="13"/>
      <c r="C425" s="36"/>
    </row>
    <row r="426" spans="2:3" ht="15.75" customHeight="1">
      <c r="B426" s="13"/>
      <c r="C426" s="36"/>
    </row>
    <row r="427" spans="2:3" ht="15.75" customHeight="1">
      <c r="B427" s="13"/>
      <c r="C427" s="36"/>
    </row>
    <row r="428" spans="2:3" ht="15.75" customHeight="1">
      <c r="B428" s="13"/>
      <c r="C428" s="36"/>
    </row>
    <row r="429" spans="2:3" ht="15.75" customHeight="1">
      <c r="B429" s="13"/>
      <c r="C429" s="36"/>
    </row>
    <row r="430" spans="2:3" ht="15.75" customHeight="1">
      <c r="B430" s="13"/>
      <c r="C430" s="36"/>
    </row>
    <row r="431" spans="2:3" ht="15.75" customHeight="1">
      <c r="B431" s="13"/>
      <c r="C431" s="36"/>
    </row>
    <row r="432" spans="2:3" ht="15.75" customHeight="1">
      <c r="B432" s="13"/>
      <c r="C432" s="36"/>
    </row>
    <row r="433" spans="2:3" ht="15.75" customHeight="1">
      <c r="B433" s="13"/>
      <c r="C433" s="36"/>
    </row>
    <row r="434" spans="2:3" ht="15.75" customHeight="1">
      <c r="B434" s="13"/>
      <c r="C434" s="36"/>
    </row>
    <row r="435" spans="2:3" ht="15.75" customHeight="1">
      <c r="B435" s="13"/>
      <c r="C435" s="36"/>
    </row>
    <row r="436" spans="2:3" ht="15.75" customHeight="1">
      <c r="B436" s="13"/>
      <c r="C436" s="36"/>
    </row>
    <row r="437" spans="2:3" ht="15.75" customHeight="1">
      <c r="B437" s="13"/>
      <c r="C437" s="36"/>
    </row>
    <row r="438" spans="2:3" ht="15.75" customHeight="1">
      <c r="B438" s="13"/>
      <c r="C438" s="36"/>
    </row>
    <row r="439" spans="2:3" ht="15.75" customHeight="1">
      <c r="B439" s="13"/>
      <c r="C439" s="36"/>
    </row>
    <row r="440" spans="2:3" ht="15.75" customHeight="1">
      <c r="B440" s="13"/>
      <c r="C440" s="36"/>
    </row>
    <row r="441" spans="2:3" ht="15.75" customHeight="1">
      <c r="B441" s="13"/>
      <c r="C441" s="36"/>
    </row>
    <row r="442" spans="2:3" ht="15.75" customHeight="1">
      <c r="B442" s="13"/>
      <c r="C442" s="36"/>
    </row>
    <row r="443" spans="2:3" ht="15.75" customHeight="1">
      <c r="B443" s="13"/>
      <c r="C443" s="36"/>
    </row>
    <row r="444" spans="2:3" ht="15.75" customHeight="1">
      <c r="B444" s="13"/>
      <c r="C444" s="36"/>
    </row>
    <row r="445" spans="2:3" ht="15.75" customHeight="1">
      <c r="B445" s="13"/>
      <c r="C445" s="36"/>
    </row>
    <row r="446" spans="2:3" ht="15.75" customHeight="1">
      <c r="B446" s="13"/>
      <c r="C446" s="36"/>
    </row>
    <row r="447" spans="2:3" ht="15.75" customHeight="1">
      <c r="B447" s="13"/>
      <c r="C447" s="36"/>
    </row>
    <row r="448" spans="2:3" ht="15.75" customHeight="1">
      <c r="B448" s="13"/>
      <c r="C448" s="36"/>
    </row>
    <row r="449" spans="2:3" ht="15.75" customHeight="1">
      <c r="B449" s="13"/>
      <c r="C449" s="36"/>
    </row>
    <row r="450" spans="2:3" ht="15.75" customHeight="1">
      <c r="B450" s="13"/>
      <c r="C450" s="36"/>
    </row>
    <row r="451" spans="2:3" ht="15.75" customHeight="1">
      <c r="B451" s="13"/>
      <c r="C451" s="36"/>
    </row>
    <row r="452" spans="2:3" ht="15.75" customHeight="1">
      <c r="B452" s="13"/>
      <c r="C452" s="36"/>
    </row>
    <row r="453" spans="2:3" ht="15.75" customHeight="1">
      <c r="B453" s="13"/>
      <c r="C453" s="36"/>
    </row>
    <row r="454" spans="2:3" ht="15.75" customHeight="1">
      <c r="B454" s="13"/>
      <c r="C454" s="36"/>
    </row>
    <row r="455" spans="2:3" ht="15.75" customHeight="1">
      <c r="B455" s="13"/>
      <c r="C455" s="36"/>
    </row>
    <row r="456" spans="2:3" ht="15.75" customHeight="1">
      <c r="B456" s="13"/>
      <c r="C456" s="36"/>
    </row>
    <row r="457" spans="2:3" ht="15.75" customHeight="1">
      <c r="B457" s="13"/>
      <c r="C457" s="36"/>
    </row>
    <row r="458" spans="2:3" ht="15.75" customHeight="1">
      <c r="B458" s="13"/>
      <c r="C458" s="36"/>
    </row>
    <row r="459" spans="2:3" ht="15.75" customHeight="1">
      <c r="B459" s="13"/>
      <c r="C459" s="36"/>
    </row>
    <row r="460" spans="2:3" ht="15.75" customHeight="1">
      <c r="B460" s="13"/>
      <c r="C460" s="36"/>
    </row>
    <row r="461" spans="2:3" ht="15.75" customHeight="1">
      <c r="B461" s="13"/>
      <c r="C461" s="36"/>
    </row>
    <row r="462" spans="2:3" ht="15.75" customHeight="1">
      <c r="B462" s="13"/>
      <c r="C462" s="36"/>
    </row>
    <row r="463" spans="2:3" ht="15.75" customHeight="1">
      <c r="B463" s="13"/>
      <c r="C463" s="36"/>
    </row>
    <row r="464" spans="2:3" ht="15.75" customHeight="1">
      <c r="B464" s="13"/>
      <c r="C464" s="36"/>
    </row>
    <row r="465" spans="2:3" ht="15.75" customHeight="1">
      <c r="B465" s="13"/>
      <c r="C465" s="36"/>
    </row>
    <row r="466" spans="2:3" ht="15.75" customHeight="1">
      <c r="B466" s="13"/>
      <c r="C466" s="36"/>
    </row>
    <row r="467" spans="2:3" ht="15.75" customHeight="1">
      <c r="B467" s="13"/>
      <c r="C467" s="36"/>
    </row>
    <row r="468" spans="2:3" ht="15.75" customHeight="1">
      <c r="B468" s="13"/>
      <c r="C468" s="36"/>
    </row>
    <row r="469" spans="2:3" ht="15.75" customHeight="1">
      <c r="B469" s="13"/>
      <c r="C469" s="36"/>
    </row>
    <row r="470" spans="2:3" ht="15.75" customHeight="1">
      <c r="B470" s="13"/>
      <c r="C470" s="36"/>
    </row>
    <row r="471" spans="2:3" ht="15.75" customHeight="1">
      <c r="B471" s="13"/>
      <c r="C471" s="36"/>
    </row>
    <row r="472" spans="2:3" ht="15.75" customHeight="1">
      <c r="B472" s="13"/>
      <c r="C472" s="36"/>
    </row>
    <row r="473" spans="2:3" ht="15.75" customHeight="1">
      <c r="B473" s="13"/>
      <c r="C473" s="36"/>
    </row>
    <row r="474" spans="2:3" ht="15.75" customHeight="1">
      <c r="B474" s="13"/>
      <c r="C474" s="36"/>
    </row>
    <row r="475" spans="2:3" ht="15.75" customHeight="1">
      <c r="B475" s="13"/>
      <c r="C475" s="36"/>
    </row>
    <row r="476" spans="2:3" ht="15.75" customHeight="1">
      <c r="B476" s="13"/>
      <c r="C476" s="36"/>
    </row>
    <row r="477" spans="2:3" ht="15.75" customHeight="1">
      <c r="B477" s="13"/>
      <c r="C477" s="36"/>
    </row>
    <row r="478" spans="2:3" ht="15.75" customHeight="1">
      <c r="B478" s="13"/>
      <c r="C478" s="36"/>
    </row>
    <row r="479" spans="2:3" ht="15.75" customHeight="1">
      <c r="B479" s="13"/>
      <c r="C479" s="36"/>
    </row>
    <row r="480" spans="2:3" ht="15.75" customHeight="1">
      <c r="B480" s="13"/>
      <c r="C480" s="36"/>
    </row>
    <row r="481" spans="2:3" ht="15.75" customHeight="1">
      <c r="B481" s="13"/>
      <c r="C481" s="36"/>
    </row>
    <row r="482" spans="2:3" ht="15.75" customHeight="1">
      <c r="B482" s="13"/>
      <c r="C482" s="36"/>
    </row>
    <row r="483" spans="2:3" ht="15.75" customHeight="1">
      <c r="B483" s="13"/>
      <c r="C483" s="36"/>
    </row>
    <row r="484" spans="2:3" ht="15.75" customHeight="1">
      <c r="B484" s="13"/>
      <c r="C484" s="36"/>
    </row>
    <row r="485" spans="2:3" ht="15.75" customHeight="1">
      <c r="B485" s="13"/>
      <c r="C485" s="36"/>
    </row>
    <row r="486" spans="2:3" ht="15.75" customHeight="1">
      <c r="B486" s="13"/>
      <c r="C486" s="36"/>
    </row>
    <row r="487" spans="2:3" ht="15.75" customHeight="1">
      <c r="B487" s="13"/>
      <c r="C487" s="36"/>
    </row>
    <row r="488" spans="2:3" ht="15.75" customHeight="1">
      <c r="B488" s="13"/>
      <c r="C488" s="36"/>
    </row>
    <row r="489" spans="2:3" ht="15.75" customHeight="1">
      <c r="B489" s="13"/>
      <c r="C489" s="36"/>
    </row>
    <row r="490" spans="2:3" ht="15.75" customHeight="1">
      <c r="B490" s="13"/>
      <c r="C490" s="36"/>
    </row>
    <row r="491" spans="2:3" ht="15.75" customHeight="1">
      <c r="B491" s="13"/>
      <c r="C491" s="36"/>
    </row>
    <row r="492" spans="2:3" ht="15.75" customHeight="1">
      <c r="B492" s="13"/>
      <c r="C492" s="36"/>
    </row>
    <row r="493" spans="2:3" ht="15.75" customHeight="1">
      <c r="B493" s="13"/>
      <c r="C493" s="36"/>
    </row>
    <row r="494" spans="2:3" ht="15.75" customHeight="1">
      <c r="B494" s="13"/>
      <c r="C494" s="36"/>
    </row>
    <row r="495" spans="2:3" ht="15.75" customHeight="1">
      <c r="B495" s="13"/>
      <c r="C495" s="36"/>
    </row>
    <row r="496" spans="2:3" ht="15.75" customHeight="1">
      <c r="B496" s="13"/>
      <c r="C496" s="36"/>
    </row>
    <row r="497" spans="2:3" ht="15.75" customHeight="1">
      <c r="B497" s="13"/>
      <c r="C497" s="36"/>
    </row>
    <row r="498" spans="2:3" ht="15.75" customHeight="1">
      <c r="B498" s="13"/>
      <c r="C498" s="36"/>
    </row>
    <row r="499" spans="2:3" ht="15.75" customHeight="1">
      <c r="B499" s="13"/>
      <c r="C499" s="36"/>
    </row>
    <row r="500" spans="2:3" ht="15.75" customHeight="1">
      <c r="B500" s="13"/>
      <c r="C500" s="36"/>
    </row>
    <row r="501" spans="2:3" ht="15.75" customHeight="1">
      <c r="B501" s="13"/>
      <c r="C501" s="36"/>
    </row>
    <row r="502" spans="2:3" ht="15.75" customHeight="1">
      <c r="B502" s="13"/>
      <c r="C502" s="36"/>
    </row>
    <row r="503" spans="2:3" ht="15.75" customHeight="1">
      <c r="B503" s="13"/>
      <c r="C503" s="36"/>
    </row>
    <row r="504" spans="2:3" ht="15.75" customHeight="1">
      <c r="B504" s="13"/>
      <c r="C504" s="36"/>
    </row>
    <row r="505" spans="2:3" ht="15.75" customHeight="1">
      <c r="B505" s="13"/>
      <c r="C505" s="36"/>
    </row>
    <row r="506" spans="2:3" ht="15.75" customHeight="1">
      <c r="B506" s="13"/>
      <c r="C506" s="36"/>
    </row>
    <row r="507" spans="2:3" ht="15.75" customHeight="1">
      <c r="B507" s="13"/>
      <c r="C507" s="36"/>
    </row>
    <row r="508" spans="2:3" ht="15.75" customHeight="1">
      <c r="B508" s="13"/>
      <c r="C508" s="36"/>
    </row>
    <row r="509" spans="2:3" ht="15.75" customHeight="1">
      <c r="B509" s="13"/>
      <c r="C509" s="36"/>
    </row>
    <row r="510" spans="2:3" ht="15.75" customHeight="1">
      <c r="B510" s="13"/>
      <c r="C510" s="36"/>
    </row>
    <row r="511" spans="2:3" ht="15.75" customHeight="1">
      <c r="B511" s="13"/>
      <c r="C511" s="36"/>
    </row>
    <row r="512" spans="2:3" ht="15.75" customHeight="1">
      <c r="B512" s="13"/>
      <c r="C512" s="36"/>
    </row>
    <row r="513" spans="2:3" ht="15.75" customHeight="1">
      <c r="B513" s="13"/>
      <c r="C513" s="36"/>
    </row>
    <row r="514" spans="2:3" ht="15.75" customHeight="1">
      <c r="B514" s="13"/>
      <c r="C514" s="36"/>
    </row>
    <row r="515" spans="2:3" ht="15.75" customHeight="1">
      <c r="B515" s="13"/>
      <c r="C515" s="36"/>
    </row>
    <row r="516" spans="2:3" ht="15.75" customHeight="1">
      <c r="B516" s="13"/>
      <c r="C516" s="36"/>
    </row>
    <row r="517" spans="2:3" ht="15.75" customHeight="1">
      <c r="B517" s="13"/>
      <c r="C517" s="36"/>
    </row>
    <row r="518" spans="2:3" ht="15.75" customHeight="1">
      <c r="B518" s="13"/>
      <c r="C518" s="36"/>
    </row>
    <row r="519" spans="2:3" ht="15.75" customHeight="1">
      <c r="B519" s="13"/>
      <c r="C519" s="36"/>
    </row>
    <row r="520" spans="2:3" ht="15.75" customHeight="1">
      <c r="B520" s="13"/>
      <c r="C520" s="36"/>
    </row>
    <row r="521" spans="2:3" ht="15.75" customHeight="1">
      <c r="B521" s="13"/>
      <c r="C521" s="36"/>
    </row>
    <row r="522" spans="2:3" ht="15.75" customHeight="1">
      <c r="B522" s="13"/>
      <c r="C522" s="36"/>
    </row>
    <row r="523" spans="2:3" ht="15.75" customHeight="1">
      <c r="B523" s="13"/>
      <c r="C523" s="36"/>
    </row>
    <row r="524" spans="2:3" ht="15.75" customHeight="1">
      <c r="B524" s="13"/>
      <c r="C524" s="36"/>
    </row>
    <row r="525" spans="2:3" ht="15.75" customHeight="1">
      <c r="B525" s="13"/>
      <c r="C525" s="36"/>
    </row>
    <row r="526" spans="2:3" ht="15.75" customHeight="1">
      <c r="B526" s="13"/>
      <c r="C526" s="36"/>
    </row>
    <row r="527" spans="2:3" ht="15.75" customHeight="1">
      <c r="B527" s="13"/>
      <c r="C527" s="36"/>
    </row>
    <row r="528" spans="2:3" ht="15.75" customHeight="1">
      <c r="B528" s="13"/>
      <c r="C528" s="36"/>
    </row>
    <row r="529" spans="2:3" ht="15.75" customHeight="1">
      <c r="B529" s="13"/>
      <c r="C529" s="36"/>
    </row>
    <row r="530" spans="2:3" ht="15.75" customHeight="1">
      <c r="B530" s="13"/>
      <c r="C530" s="36"/>
    </row>
    <row r="531" spans="2:3" ht="15.75" customHeight="1">
      <c r="B531" s="13"/>
      <c r="C531" s="36"/>
    </row>
    <row r="532" spans="2:3" ht="15.75" customHeight="1">
      <c r="B532" s="13"/>
      <c r="C532" s="36"/>
    </row>
    <row r="533" spans="2:3" ht="15.75" customHeight="1">
      <c r="B533" s="13"/>
      <c r="C533" s="36"/>
    </row>
    <row r="534" spans="2:3" ht="15.75" customHeight="1">
      <c r="B534" s="13"/>
      <c r="C534" s="36"/>
    </row>
    <row r="535" spans="2:3" ht="15.75" customHeight="1">
      <c r="B535" s="13"/>
      <c r="C535" s="36"/>
    </row>
    <row r="536" spans="2:3" ht="15.75" customHeight="1">
      <c r="B536" s="13"/>
      <c r="C536" s="36"/>
    </row>
    <row r="537" spans="2:3" ht="15.75" customHeight="1">
      <c r="B537" s="13"/>
      <c r="C537" s="36"/>
    </row>
    <row r="538" spans="2:3" ht="15.75" customHeight="1">
      <c r="B538" s="13"/>
      <c r="C538" s="36"/>
    </row>
    <row r="539" spans="2:3" ht="15.75" customHeight="1">
      <c r="B539" s="13"/>
      <c r="C539" s="36"/>
    </row>
    <row r="540" spans="2:3" ht="15.75" customHeight="1">
      <c r="B540" s="13"/>
      <c r="C540" s="36"/>
    </row>
    <row r="541" spans="2:3" ht="15.75" customHeight="1">
      <c r="B541" s="13"/>
      <c r="C541" s="36"/>
    </row>
    <row r="542" spans="2:3" ht="15.75" customHeight="1">
      <c r="B542" s="13"/>
      <c r="C542" s="36"/>
    </row>
    <row r="543" spans="2:3" ht="15.75" customHeight="1">
      <c r="B543" s="13"/>
      <c r="C543" s="36"/>
    </row>
    <row r="544" spans="2:3" ht="15.75" customHeight="1">
      <c r="B544" s="13"/>
      <c r="C544" s="36"/>
    </row>
    <row r="545" spans="2:3" ht="15.75" customHeight="1">
      <c r="B545" s="13"/>
      <c r="C545" s="36"/>
    </row>
    <row r="546" spans="2:3" ht="15.75" customHeight="1">
      <c r="B546" s="13"/>
      <c r="C546" s="36"/>
    </row>
    <row r="547" spans="2:3" ht="15.75" customHeight="1">
      <c r="B547" s="13"/>
      <c r="C547" s="36"/>
    </row>
    <row r="548" spans="2:3" ht="15.75" customHeight="1">
      <c r="B548" s="13"/>
      <c r="C548" s="36"/>
    </row>
    <row r="549" spans="2:3" ht="15.75" customHeight="1">
      <c r="B549" s="13"/>
      <c r="C549" s="36"/>
    </row>
    <row r="550" spans="2:3" ht="15.75" customHeight="1">
      <c r="B550" s="13"/>
      <c r="C550" s="36"/>
    </row>
    <row r="551" spans="2:3" ht="15.75" customHeight="1">
      <c r="B551" s="13"/>
      <c r="C551" s="36"/>
    </row>
    <row r="552" spans="2:3" ht="15.75" customHeight="1">
      <c r="B552" s="13"/>
      <c r="C552" s="36"/>
    </row>
    <row r="553" spans="2:3" ht="15.75" customHeight="1">
      <c r="B553" s="13"/>
      <c r="C553" s="36"/>
    </row>
    <row r="554" spans="2:3" ht="15.75" customHeight="1">
      <c r="B554" s="13"/>
      <c r="C554" s="36"/>
    </row>
    <row r="555" spans="2:3" ht="15.75" customHeight="1">
      <c r="B555" s="13"/>
      <c r="C555" s="36"/>
    </row>
    <row r="556" spans="2:3" ht="15.75" customHeight="1">
      <c r="B556" s="13"/>
      <c r="C556" s="36"/>
    </row>
    <row r="557" spans="2:3" ht="15.75" customHeight="1">
      <c r="B557" s="13"/>
      <c r="C557" s="36"/>
    </row>
    <row r="558" spans="2:3" ht="15.75" customHeight="1">
      <c r="B558" s="13"/>
      <c r="C558" s="36"/>
    </row>
    <row r="559" spans="2:3" ht="15.75" customHeight="1">
      <c r="B559" s="13"/>
      <c r="C559" s="36"/>
    </row>
    <row r="560" spans="2:3" ht="15.75" customHeight="1">
      <c r="B560" s="13"/>
      <c r="C560" s="36"/>
    </row>
    <row r="561" spans="2:3" ht="15.75" customHeight="1">
      <c r="B561" s="13"/>
      <c r="C561" s="36"/>
    </row>
    <row r="562" spans="2:3" ht="15.75" customHeight="1">
      <c r="B562" s="13"/>
      <c r="C562" s="36"/>
    </row>
    <row r="563" spans="2:3" ht="15.75" customHeight="1">
      <c r="B563" s="13"/>
      <c r="C563" s="36"/>
    </row>
    <row r="564" spans="2:3" ht="15.75" customHeight="1">
      <c r="B564" s="13"/>
      <c r="C564" s="36"/>
    </row>
    <row r="565" spans="2:3" ht="15.75" customHeight="1">
      <c r="B565" s="13"/>
      <c r="C565" s="36"/>
    </row>
    <row r="566" spans="2:3" ht="15.75" customHeight="1">
      <c r="B566" s="13"/>
      <c r="C566" s="36"/>
    </row>
    <row r="567" spans="2:3" ht="15.75" customHeight="1">
      <c r="B567" s="13"/>
      <c r="C567" s="36"/>
    </row>
    <row r="568" spans="2:3" ht="15.75" customHeight="1">
      <c r="B568" s="13"/>
      <c r="C568" s="36"/>
    </row>
    <row r="569" spans="2:3" ht="15.75" customHeight="1">
      <c r="B569" s="13"/>
      <c r="C569" s="36"/>
    </row>
    <row r="570" spans="2:3" ht="15.75" customHeight="1">
      <c r="B570" s="13"/>
      <c r="C570" s="36"/>
    </row>
    <row r="571" spans="2:3" ht="15.75" customHeight="1">
      <c r="B571" s="13"/>
      <c r="C571" s="36"/>
    </row>
    <row r="572" spans="2:3" ht="15.75" customHeight="1">
      <c r="B572" s="13"/>
      <c r="C572" s="36"/>
    </row>
    <row r="573" spans="2:3" ht="15.75" customHeight="1">
      <c r="B573" s="13"/>
      <c r="C573" s="36"/>
    </row>
    <row r="574" spans="2:3" ht="15.75" customHeight="1">
      <c r="B574" s="13"/>
      <c r="C574" s="36"/>
    </row>
    <row r="575" spans="2:3" ht="15.75" customHeight="1">
      <c r="B575" s="13"/>
      <c r="C575" s="36"/>
    </row>
    <row r="576" spans="2:3" ht="15.75" customHeight="1">
      <c r="B576" s="13"/>
      <c r="C576" s="36"/>
    </row>
    <row r="577" spans="2:3" ht="15.75" customHeight="1">
      <c r="B577" s="13"/>
      <c r="C577" s="36"/>
    </row>
    <row r="578" spans="2:3" ht="15.75" customHeight="1">
      <c r="B578" s="13"/>
      <c r="C578" s="36"/>
    </row>
    <row r="579" spans="2:3" ht="15.75" customHeight="1">
      <c r="B579" s="13"/>
      <c r="C579" s="36"/>
    </row>
    <row r="580" spans="2:3" ht="15.75" customHeight="1">
      <c r="B580" s="13"/>
      <c r="C580" s="36"/>
    </row>
    <row r="581" spans="2:3" ht="15.75" customHeight="1">
      <c r="B581" s="13"/>
      <c r="C581" s="36"/>
    </row>
    <row r="582" spans="2:3" ht="15.75" customHeight="1">
      <c r="B582" s="13"/>
      <c r="C582" s="36"/>
    </row>
    <row r="583" spans="2:3" ht="15.75" customHeight="1">
      <c r="B583" s="13"/>
      <c r="C583" s="36"/>
    </row>
    <row r="584" spans="2:3" ht="15.75" customHeight="1">
      <c r="B584" s="13"/>
      <c r="C584" s="36"/>
    </row>
    <row r="585" spans="2:3" ht="15.75" customHeight="1">
      <c r="B585" s="13"/>
      <c r="C585" s="36"/>
    </row>
    <row r="586" spans="2:3" ht="15.75" customHeight="1">
      <c r="B586" s="13"/>
      <c r="C586" s="36"/>
    </row>
    <row r="587" spans="2:3" ht="15.75" customHeight="1">
      <c r="B587" s="13"/>
      <c r="C587" s="36"/>
    </row>
    <row r="588" spans="2:3" ht="15.75" customHeight="1">
      <c r="B588" s="13"/>
      <c r="C588" s="36"/>
    </row>
    <row r="589" spans="2:3" ht="15.75" customHeight="1">
      <c r="B589" s="13"/>
      <c r="C589" s="36"/>
    </row>
    <row r="590" spans="2:3" ht="15.75" customHeight="1">
      <c r="B590" s="13"/>
      <c r="C590" s="36"/>
    </row>
    <row r="591" spans="2:3" ht="15.75" customHeight="1">
      <c r="B591" s="13"/>
      <c r="C591" s="36"/>
    </row>
    <row r="592" spans="2:3" ht="15.75" customHeight="1">
      <c r="B592" s="13"/>
      <c r="C592" s="36"/>
    </row>
    <row r="593" spans="2:3" ht="15.75" customHeight="1">
      <c r="B593" s="13"/>
      <c r="C593" s="36"/>
    </row>
    <row r="594" spans="2:3" ht="15.75" customHeight="1">
      <c r="B594" s="13"/>
      <c r="C594" s="36"/>
    </row>
    <row r="595" spans="2:3" ht="15.75" customHeight="1">
      <c r="B595" s="13"/>
      <c r="C595" s="36"/>
    </row>
    <row r="596" spans="2:3" ht="15.75" customHeight="1">
      <c r="B596" s="13"/>
      <c r="C596" s="36"/>
    </row>
    <row r="597" spans="2:3" ht="15.75" customHeight="1">
      <c r="B597" s="13"/>
      <c r="C597" s="36"/>
    </row>
    <row r="598" spans="2:3" ht="15.75" customHeight="1">
      <c r="B598" s="13"/>
      <c r="C598" s="36"/>
    </row>
    <row r="599" spans="2:3" ht="15.75" customHeight="1">
      <c r="B599" s="13"/>
      <c r="C599" s="36"/>
    </row>
    <row r="600" spans="2:3" ht="15.75" customHeight="1">
      <c r="B600" s="13"/>
      <c r="C600" s="36"/>
    </row>
    <row r="601" spans="2:3" ht="15.75" customHeight="1">
      <c r="B601" s="13"/>
      <c r="C601" s="36"/>
    </row>
    <row r="602" spans="2:3" ht="15.75" customHeight="1">
      <c r="B602" s="13"/>
      <c r="C602" s="36"/>
    </row>
    <row r="603" spans="2:3" ht="15.75" customHeight="1">
      <c r="B603" s="13"/>
      <c r="C603" s="36"/>
    </row>
    <row r="604" spans="2:3" ht="15.75" customHeight="1">
      <c r="B604" s="13"/>
      <c r="C604" s="36"/>
    </row>
    <row r="605" spans="2:3" ht="15.75" customHeight="1">
      <c r="B605" s="13"/>
      <c r="C605" s="36"/>
    </row>
    <row r="606" spans="2:3" ht="15.75" customHeight="1">
      <c r="B606" s="13"/>
      <c r="C606" s="36"/>
    </row>
    <row r="607" spans="2:3" ht="15.75" customHeight="1">
      <c r="B607" s="13"/>
      <c r="C607" s="36"/>
    </row>
    <row r="608" spans="2:3" ht="15.75" customHeight="1">
      <c r="B608" s="13"/>
      <c r="C608" s="36"/>
    </row>
    <row r="609" spans="2:3" ht="15.75" customHeight="1">
      <c r="B609" s="13"/>
      <c r="C609" s="36"/>
    </row>
    <row r="610" spans="2:3" ht="15.75" customHeight="1">
      <c r="B610" s="13"/>
      <c r="C610" s="36"/>
    </row>
    <row r="611" spans="2:3" ht="15.75" customHeight="1">
      <c r="B611" s="13"/>
      <c r="C611" s="36"/>
    </row>
    <row r="612" spans="2:3" ht="15.75" customHeight="1">
      <c r="B612" s="13"/>
      <c r="C612" s="36"/>
    </row>
    <row r="613" spans="2:3" ht="15.75" customHeight="1">
      <c r="B613" s="13"/>
      <c r="C613" s="36"/>
    </row>
    <row r="614" spans="2:3" ht="15.75" customHeight="1">
      <c r="B614" s="13"/>
      <c r="C614" s="36"/>
    </row>
    <row r="615" spans="2:3" ht="15.75" customHeight="1">
      <c r="B615" s="13"/>
      <c r="C615" s="36"/>
    </row>
    <row r="616" spans="2:3" ht="15.75" customHeight="1">
      <c r="B616" s="13"/>
      <c r="C616" s="36"/>
    </row>
    <row r="617" spans="2:3" ht="15.75" customHeight="1">
      <c r="B617" s="13"/>
      <c r="C617" s="36"/>
    </row>
    <row r="618" spans="2:3" ht="15.75" customHeight="1">
      <c r="B618" s="13"/>
      <c r="C618" s="36"/>
    </row>
    <row r="619" spans="2:3" ht="15.75" customHeight="1">
      <c r="B619" s="13"/>
      <c r="C619" s="36"/>
    </row>
    <row r="620" spans="2:3" ht="15.75" customHeight="1">
      <c r="B620" s="13"/>
      <c r="C620" s="36"/>
    </row>
    <row r="621" spans="2:3" ht="15.75" customHeight="1">
      <c r="B621" s="13"/>
      <c r="C621" s="36"/>
    </row>
    <row r="622" spans="2:3" ht="15.75" customHeight="1">
      <c r="B622" s="13"/>
      <c r="C622" s="36"/>
    </row>
    <row r="623" spans="2:3" ht="15.75" customHeight="1">
      <c r="B623" s="13"/>
      <c r="C623" s="36"/>
    </row>
    <row r="624" spans="2:3" ht="15.75" customHeight="1">
      <c r="B624" s="13"/>
      <c r="C624" s="36"/>
    </row>
    <row r="625" spans="2:3" ht="15.75" customHeight="1">
      <c r="B625" s="13"/>
      <c r="C625" s="36"/>
    </row>
    <row r="626" spans="2:3" ht="15.75" customHeight="1">
      <c r="B626" s="13"/>
      <c r="C626" s="36"/>
    </row>
    <row r="627" spans="2:3" ht="15.75" customHeight="1">
      <c r="B627" s="13"/>
      <c r="C627" s="36"/>
    </row>
    <row r="628" spans="2:3" ht="15.75" customHeight="1">
      <c r="B628" s="13"/>
      <c r="C628" s="36"/>
    </row>
    <row r="629" spans="2:3" ht="15.75" customHeight="1">
      <c r="B629" s="13"/>
      <c r="C629" s="36"/>
    </row>
    <row r="630" spans="2:3" ht="15.75" customHeight="1">
      <c r="B630" s="13"/>
      <c r="C630" s="36"/>
    </row>
    <row r="631" spans="2:3" ht="15.75" customHeight="1">
      <c r="B631" s="13"/>
      <c r="C631" s="36"/>
    </row>
    <row r="632" spans="2:3" ht="15.75" customHeight="1">
      <c r="B632" s="13"/>
      <c r="C632" s="36"/>
    </row>
    <row r="633" spans="2:3" ht="15.75" customHeight="1">
      <c r="B633" s="13"/>
      <c r="C633" s="36"/>
    </row>
    <row r="634" spans="2:3" ht="15.75" customHeight="1">
      <c r="B634" s="13"/>
      <c r="C634" s="36"/>
    </row>
    <row r="635" spans="2:3" ht="15.75" customHeight="1">
      <c r="B635" s="13"/>
      <c r="C635" s="36"/>
    </row>
    <row r="636" spans="2:3" ht="15.75" customHeight="1">
      <c r="B636" s="13"/>
      <c r="C636" s="36"/>
    </row>
    <row r="637" spans="2:3" ht="15.75" customHeight="1">
      <c r="B637" s="13"/>
      <c r="C637" s="36"/>
    </row>
    <row r="638" spans="2:3" ht="15.75" customHeight="1">
      <c r="B638" s="13"/>
      <c r="C638" s="36"/>
    </row>
    <row r="639" spans="2:3" ht="15.75" customHeight="1">
      <c r="B639" s="13"/>
      <c r="C639" s="36"/>
    </row>
    <row r="640" spans="2:3" ht="15.75" customHeight="1">
      <c r="B640" s="13"/>
      <c r="C640" s="36"/>
    </row>
    <row r="641" spans="2:3" ht="15.75" customHeight="1">
      <c r="B641" s="13"/>
      <c r="C641" s="36"/>
    </row>
    <row r="642" spans="2:3" ht="15.75" customHeight="1">
      <c r="B642" s="13"/>
      <c r="C642" s="36"/>
    </row>
    <row r="643" spans="2:3" ht="15.75" customHeight="1">
      <c r="B643" s="13"/>
      <c r="C643" s="36"/>
    </row>
    <row r="644" spans="2:3" ht="15.75" customHeight="1">
      <c r="B644" s="13"/>
      <c r="C644" s="36"/>
    </row>
    <row r="645" spans="2:3" ht="15.75" customHeight="1">
      <c r="B645" s="13"/>
      <c r="C645" s="36"/>
    </row>
    <row r="646" spans="2:3" ht="15.75" customHeight="1">
      <c r="B646" s="13"/>
      <c r="C646" s="36"/>
    </row>
    <row r="647" spans="2:3" ht="15.75" customHeight="1">
      <c r="B647" s="13"/>
      <c r="C647" s="36"/>
    </row>
    <row r="648" spans="2:3" ht="15.75" customHeight="1">
      <c r="B648" s="13"/>
      <c r="C648" s="36"/>
    </row>
    <row r="649" spans="2:3" ht="15.75" customHeight="1">
      <c r="B649" s="13"/>
      <c r="C649" s="36"/>
    </row>
    <row r="650" spans="2:3" ht="15.75" customHeight="1">
      <c r="B650" s="13"/>
      <c r="C650" s="36"/>
    </row>
    <row r="651" spans="2:3" ht="15.75" customHeight="1">
      <c r="B651" s="13"/>
      <c r="C651" s="36"/>
    </row>
    <row r="652" spans="2:3" ht="15.75" customHeight="1">
      <c r="B652" s="13"/>
      <c r="C652" s="36"/>
    </row>
    <row r="653" spans="2:3" ht="15.75" customHeight="1">
      <c r="B653" s="13"/>
      <c r="C653" s="36"/>
    </row>
    <row r="654" spans="2:3" ht="15.75" customHeight="1">
      <c r="B654" s="13"/>
      <c r="C654" s="36"/>
    </row>
    <row r="655" spans="2:3" ht="15.75" customHeight="1">
      <c r="B655" s="13"/>
      <c r="C655" s="36"/>
    </row>
    <row r="656" spans="2:3" ht="15.75" customHeight="1">
      <c r="B656" s="13"/>
      <c r="C656" s="36"/>
    </row>
    <row r="657" spans="2:3" ht="15.75" customHeight="1">
      <c r="B657" s="13"/>
      <c r="C657" s="36"/>
    </row>
    <row r="658" spans="2:3" ht="15.75" customHeight="1">
      <c r="B658" s="13"/>
      <c r="C658" s="36"/>
    </row>
    <row r="659" spans="2:3" ht="15.75" customHeight="1">
      <c r="B659" s="13"/>
      <c r="C659" s="36"/>
    </row>
    <row r="660" spans="2:3" ht="15.75" customHeight="1">
      <c r="B660" s="13"/>
      <c r="C660" s="36"/>
    </row>
    <row r="661" spans="2:3" ht="15.75" customHeight="1">
      <c r="B661" s="13"/>
      <c r="C661" s="36"/>
    </row>
    <row r="662" spans="2:3" ht="15.75" customHeight="1">
      <c r="B662" s="13"/>
      <c r="C662" s="36"/>
    </row>
    <row r="663" spans="2:3" ht="15.75" customHeight="1">
      <c r="B663" s="13"/>
      <c r="C663" s="36"/>
    </row>
    <row r="664" spans="2:3" ht="15.75" customHeight="1">
      <c r="B664" s="13"/>
      <c r="C664" s="36"/>
    </row>
    <row r="665" spans="2:3" ht="15.75" customHeight="1">
      <c r="B665" s="13"/>
      <c r="C665" s="36"/>
    </row>
    <row r="666" spans="2:3" ht="15.75" customHeight="1">
      <c r="B666" s="13"/>
      <c r="C666" s="36"/>
    </row>
    <row r="667" spans="2:3" ht="15.75" customHeight="1">
      <c r="B667" s="13"/>
      <c r="C667" s="36"/>
    </row>
    <row r="668" spans="2:3" ht="15.75" customHeight="1">
      <c r="B668" s="13"/>
      <c r="C668" s="36"/>
    </row>
    <row r="669" spans="2:3" ht="15.75" customHeight="1">
      <c r="B669" s="13"/>
      <c r="C669" s="36"/>
    </row>
    <row r="670" spans="2:3" ht="15.75" customHeight="1">
      <c r="B670" s="13"/>
      <c r="C670" s="36"/>
    </row>
    <row r="671" spans="2:3" ht="15.75" customHeight="1">
      <c r="B671" s="13"/>
      <c r="C671" s="36"/>
    </row>
    <row r="672" spans="2:3" ht="15.75" customHeight="1">
      <c r="B672" s="13"/>
      <c r="C672" s="36"/>
    </row>
    <row r="673" spans="2:3" ht="15.75" customHeight="1">
      <c r="B673" s="13"/>
      <c r="C673" s="36"/>
    </row>
    <row r="674" spans="2:3" ht="15.75" customHeight="1">
      <c r="B674" s="13"/>
      <c r="C674" s="36"/>
    </row>
    <row r="675" spans="2:3" ht="15.75" customHeight="1">
      <c r="B675" s="13"/>
      <c r="C675" s="36"/>
    </row>
    <row r="676" spans="2:3" ht="15.75" customHeight="1">
      <c r="B676" s="13"/>
      <c r="C676" s="36"/>
    </row>
    <row r="677" spans="2:3" ht="15.75" customHeight="1">
      <c r="B677" s="13"/>
      <c r="C677" s="36"/>
    </row>
    <row r="678" spans="2:3" ht="15.75" customHeight="1">
      <c r="B678" s="13"/>
      <c r="C678" s="36"/>
    </row>
    <row r="679" spans="2:3" ht="15.75" customHeight="1">
      <c r="B679" s="13"/>
      <c r="C679" s="36"/>
    </row>
    <row r="680" spans="2:3" ht="15.75" customHeight="1">
      <c r="B680" s="13"/>
      <c r="C680" s="36"/>
    </row>
    <row r="681" spans="2:3" ht="15.75" customHeight="1">
      <c r="B681" s="13"/>
      <c r="C681" s="36"/>
    </row>
    <row r="682" spans="2:3" ht="15.75" customHeight="1">
      <c r="B682" s="13"/>
      <c r="C682" s="36"/>
    </row>
    <row r="683" spans="2:3" ht="15.75" customHeight="1">
      <c r="B683" s="13"/>
      <c r="C683" s="36"/>
    </row>
    <row r="684" spans="2:3" ht="15.75" customHeight="1">
      <c r="B684" s="13"/>
      <c r="C684" s="36"/>
    </row>
    <row r="685" spans="2:3" ht="15.75" customHeight="1">
      <c r="B685" s="13"/>
      <c r="C685" s="36"/>
    </row>
    <row r="686" spans="2:3" ht="15.75" customHeight="1">
      <c r="B686" s="13"/>
      <c r="C686" s="36"/>
    </row>
    <row r="687" spans="2:3" ht="15.75" customHeight="1">
      <c r="B687" s="13"/>
      <c r="C687" s="36"/>
    </row>
    <row r="688" spans="2:3" ht="15.75" customHeight="1">
      <c r="B688" s="13"/>
      <c r="C688" s="36"/>
    </row>
    <row r="689" spans="2:3" ht="15.75" customHeight="1">
      <c r="B689" s="13"/>
      <c r="C689" s="36"/>
    </row>
    <row r="690" spans="2:3" ht="15.75" customHeight="1">
      <c r="B690" s="13"/>
      <c r="C690" s="36"/>
    </row>
    <row r="691" spans="2:3" ht="15.75" customHeight="1">
      <c r="B691" s="13"/>
      <c r="C691" s="36"/>
    </row>
    <row r="692" spans="2:3" ht="15.75" customHeight="1">
      <c r="B692" s="13"/>
      <c r="C692" s="36"/>
    </row>
    <row r="693" spans="2:3" ht="15.75" customHeight="1">
      <c r="B693" s="13"/>
      <c r="C693" s="36"/>
    </row>
    <row r="694" spans="2:3" ht="15.75" customHeight="1">
      <c r="B694" s="13"/>
      <c r="C694" s="36"/>
    </row>
    <row r="695" spans="2:3" ht="15.75" customHeight="1">
      <c r="B695" s="13"/>
      <c r="C695" s="36"/>
    </row>
    <row r="696" spans="2:3" ht="15.75" customHeight="1">
      <c r="B696" s="13"/>
      <c r="C696" s="36"/>
    </row>
    <row r="697" spans="2:3" ht="15.75" customHeight="1">
      <c r="B697" s="13"/>
      <c r="C697" s="36"/>
    </row>
    <row r="698" spans="2:3" ht="15.75" customHeight="1">
      <c r="B698" s="13"/>
      <c r="C698" s="36"/>
    </row>
    <row r="699" spans="2:3" ht="15.75" customHeight="1">
      <c r="B699" s="13"/>
      <c r="C699" s="36"/>
    </row>
    <row r="700" spans="2:3" ht="15.75" customHeight="1">
      <c r="B700" s="13"/>
      <c r="C700" s="36"/>
    </row>
    <row r="701" spans="2:3" ht="15.75" customHeight="1">
      <c r="B701" s="13"/>
      <c r="C701" s="36"/>
    </row>
    <row r="702" spans="2:3" ht="15.75" customHeight="1">
      <c r="B702" s="13"/>
      <c r="C702" s="36"/>
    </row>
    <row r="703" spans="2:3" ht="15.75" customHeight="1">
      <c r="B703" s="13"/>
      <c r="C703" s="36"/>
    </row>
    <row r="704" spans="2:3" ht="15.75" customHeight="1">
      <c r="B704" s="13"/>
      <c r="C704" s="36"/>
    </row>
    <row r="705" spans="2:3" ht="15.75" customHeight="1">
      <c r="B705" s="13"/>
      <c r="C705" s="36"/>
    </row>
    <row r="706" spans="2:3" ht="15.75" customHeight="1">
      <c r="B706" s="13"/>
      <c r="C706" s="36"/>
    </row>
    <row r="707" spans="2:3" ht="15.75" customHeight="1">
      <c r="B707" s="13"/>
      <c r="C707" s="36"/>
    </row>
    <row r="708" spans="2:3" ht="15.75" customHeight="1">
      <c r="B708" s="13"/>
      <c r="C708" s="36"/>
    </row>
    <row r="709" spans="2:3" ht="15.75" customHeight="1">
      <c r="B709" s="13"/>
      <c r="C709" s="36"/>
    </row>
    <row r="710" spans="2:3" ht="15.75" customHeight="1">
      <c r="B710" s="13"/>
      <c r="C710" s="36"/>
    </row>
    <row r="711" spans="2:3" ht="15.75" customHeight="1">
      <c r="B711" s="13"/>
      <c r="C711" s="36"/>
    </row>
    <row r="712" spans="2:3" ht="15.75" customHeight="1">
      <c r="B712" s="13"/>
      <c r="C712" s="36"/>
    </row>
    <row r="713" spans="2:3" ht="15.75" customHeight="1">
      <c r="B713" s="13"/>
      <c r="C713" s="36"/>
    </row>
    <row r="714" spans="2:3" ht="15.75" customHeight="1">
      <c r="B714" s="13"/>
      <c r="C714" s="36"/>
    </row>
    <row r="715" spans="2:3" ht="15.75" customHeight="1">
      <c r="B715" s="13"/>
      <c r="C715" s="36"/>
    </row>
    <row r="716" spans="2:3" ht="15.75" customHeight="1">
      <c r="B716" s="13"/>
      <c r="C716" s="36"/>
    </row>
    <row r="717" spans="2:3" ht="15.75" customHeight="1">
      <c r="B717" s="13"/>
      <c r="C717" s="36"/>
    </row>
    <row r="718" spans="2:3" ht="15.75" customHeight="1">
      <c r="B718" s="13"/>
      <c r="C718" s="36"/>
    </row>
    <row r="719" spans="2:3" ht="15.75" customHeight="1">
      <c r="B719" s="13"/>
      <c r="C719" s="36"/>
    </row>
    <row r="720" spans="2:3" ht="15.75" customHeight="1">
      <c r="B720" s="13"/>
      <c r="C720" s="36"/>
    </row>
    <row r="721" spans="2:3" ht="15.75" customHeight="1">
      <c r="B721" s="13"/>
      <c r="C721" s="36"/>
    </row>
    <row r="722" spans="2:3" ht="15.75" customHeight="1">
      <c r="B722" s="13"/>
      <c r="C722" s="36"/>
    </row>
    <row r="723" spans="2:3" ht="15.75" customHeight="1">
      <c r="B723" s="13"/>
      <c r="C723" s="36"/>
    </row>
    <row r="724" spans="2:3" ht="15.75" customHeight="1">
      <c r="B724" s="13"/>
      <c r="C724" s="36"/>
    </row>
    <row r="725" spans="2:3" ht="15.75" customHeight="1">
      <c r="B725" s="13"/>
      <c r="C725" s="36"/>
    </row>
    <row r="726" spans="2:3" ht="15.75" customHeight="1">
      <c r="B726" s="13"/>
      <c r="C726" s="36"/>
    </row>
    <row r="727" spans="2:3" ht="15.75" customHeight="1">
      <c r="B727" s="13"/>
      <c r="C727" s="36"/>
    </row>
    <row r="728" spans="2:3" ht="15.75" customHeight="1">
      <c r="B728" s="13"/>
      <c r="C728" s="36"/>
    </row>
    <row r="729" spans="2:3" ht="15.75" customHeight="1">
      <c r="B729" s="13"/>
      <c r="C729" s="36"/>
    </row>
    <row r="730" spans="2:3" ht="15.75" customHeight="1">
      <c r="B730" s="13"/>
      <c r="C730" s="36"/>
    </row>
    <row r="731" spans="2:3" ht="15.75" customHeight="1">
      <c r="B731" s="13"/>
      <c r="C731" s="36"/>
    </row>
    <row r="732" spans="2:3" ht="15.75" customHeight="1">
      <c r="B732" s="13"/>
      <c r="C732" s="36"/>
    </row>
    <row r="733" spans="2:3" ht="15.75" customHeight="1">
      <c r="B733" s="13"/>
      <c r="C733" s="36"/>
    </row>
    <row r="734" spans="2:3" ht="15.75" customHeight="1">
      <c r="B734" s="13"/>
      <c r="C734" s="36"/>
    </row>
    <row r="735" spans="2:3" ht="15.75" customHeight="1">
      <c r="B735" s="13"/>
      <c r="C735" s="36"/>
    </row>
    <row r="736" spans="2:3" ht="15.75" customHeight="1">
      <c r="B736" s="13"/>
      <c r="C736" s="36"/>
    </row>
    <row r="737" spans="2:3" ht="15.75" customHeight="1">
      <c r="B737" s="13"/>
      <c r="C737" s="36"/>
    </row>
    <row r="738" spans="2:3" ht="15.75" customHeight="1">
      <c r="B738" s="13"/>
      <c r="C738" s="36"/>
    </row>
    <row r="739" spans="2:3" ht="15.75" customHeight="1">
      <c r="B739" s="13"/>
      <c r="C739" s="36"/>
    </row>
    <row r="740" spans="2:3" ht="15.75" customHeight="1">
      <c r="B740" s="13"/>
      <c r="C740" s="36"/>
    </row>
    <row r="741" spans="2:3" ht="15.75" customHeight="1">
      <c r="B741" s="13"/>
      <c r="C741" s="36"/>
    </row>
    <row r="742" spans="2:3" ht="15.75" customHeight="1">
      <c r="B742" s="13"/>
      <c r="C742" s="36"/>
    </row>
    <row r="743" spans="2:3" ht="15.75" customHeight="1">
      <c r="B743" s="13"/>
      <c r="C743" s="36"/>
    </row>
    <row r="744" spans="2:3" ht="15.75" customHeight="1">
      <c r="B744" s="13"/>
      <c r="C744" s="36"/>
    </row>
    <row r="745" spans="2:3" ht="15.75" customHeight="1">
      <c r="B745" s="13"/>
      <c r="C745" s="36"/>
    </row>
    <row r="746" spans="2:3" ht="15.75" customHeight="1">
      <c r="B746" s="13"/>
      <c r="C746" s="36"/>
    </row>
    <row r="747" spans="2:3" ht="15.75" customHeight="1">
      <c r="B747" s="13"/>
      <c r="C747" s="36"/>
    </row>
    <row r="748" spans="2:3" ht="15.75" customHeight="1">
      <c r="B748" s="13"/>
      <c r="C748" s="36"/>
    </row>
    <row r="749" spans="2:3" ht="15.75" customHeight="1">
      <c r="B749" s="13"/>
      <c r="C749" s="36"/>
    </row>
    <row r="750" spans="2:3" ht="15.75" customHeight="1">
      <c r="B750" s="13"/>
      <c r="C750" s="36"/>
    </row>
    <row r="751" spans="2:3" ht="15.75" customHeight="1">
      <c r="B751" s="13"/>
      <c r="C751" s="36"/>
    </row>
    <row r="752" spans="2:3" ht="15.75" customHeight="1">
      <c r="B752" s="13"/>
      <c r="C752" s="36"/>
    </row>
    <row r="753" spans="2:3" ht="15.75" customHeight="1">
      <c r="B753" s="13"/>
      <c r="C753" s="36"/>
    </row>
    <row r="754" spans="2:3" ht="15.75" customHeight="1">
      <c r="B754" s="13"/>
      <c r="C754" s="36"/>
    </row>
    <row r="755" spans="2:3" ht="15.75" customHeight="1">
      <c r="B755" s="13"/>
      <c r="C755" s="36"/>
    </row>
    <row r="756" spans="2:3" ht="15.75" customHeight="1">
      <c r="B756" s="13"/>
      <c r="C756" s="36"/>
    </row>
    <row r="757" spans="2:3" ht="15.75" customHeight="1">
      <c r="B757" s="13"/>
      <c r="C757" s="36"/>
    </row>
    <row r="758" spans="2:3" ht="15.75" customHeight="1">
      <c r="B758" s="13"/>
      <c r="C758" s="36"/>
    </row>
    <row r="759" spans="2:3" ht="15.75" customHeight="1">
      <c r="B759" s="13"/>
      <c r="C759" s="36"/>
    </row>
    <row r="760" spans="2:3" ht="15.75" customHeight="1">
      <c r="B760" s="13"/>
      <c r="C760" s="36"/>
    </row>
    <row r="761" spans="2:3" ht="15.75" customHeight="1">
      <c r="B761" s="13"/>
      <c r="C761" s="36"/>
    </row>
    <row r="762" spans="2:3" ht="15.75" customHeight="1">
      <c r="B762" s="13"/>
      <c r="C762" s="36"/>
    </row>
    <row r="763" spans="2:3" ht="15.75" customHeight="1">
      <c r="B763" s="13"/>
      <c r="C763" s="36"/>
    </row>
    <row r="764" spans="2:3" ht="15.75" customHeight="1">
      <c r="B764" s="13"/>
      <c r="C764" s="36"/>
    </row>
    <row r="765" spans="2:3" ht="15.75" customHeight="1">
      <c r="B765" s="13"/>
      <c r="C765" s="36"/>
    </row>
    <row r="766" spans="2:3" ht="15.75" customHeight="1">
      <c r="B766" s="13"/>
      <c r="C766" s="36"/>
    </row>
    <row r="767" spans="2:3" ht="15.75" customHeight="1">
      <c r="B767" s="13"/>
      <c r="C767" s="36"/>
    </row>
    <row r="768" spans="2:3" ht="15.75" customHeight="1">
      <c r="B768" s="13"/>
      <c r="C768" s="36"/>
    </row>
    <row r="769" spans="2:3" ht="15.75" customHeight="1">
      <c r="B769" s="13"/>
      <c r="C769" s="36"/>
    </row>
    <row r="770" spans="2:3" ht="15.75" customHeight="1">
      <c r="B770" s="13"/>
      <c r="C770" s="36"/>
    </row>
    <row r="771" spans="2:3" ht="15.75" customHeight="1">
      <c r="B771" s="13"/>
      <c r="C771" s="36"/>
    </row>
    <row r="772" spans="2:3" ht="15.75" customHeight="1">
      <c r="B772" s="13"/>
      <c r="C772" s="36"/>
    </row>
    <row r="773" spans="2:3" ht="15.75" customHeight="1">
      <c r="B773" s="13"/>
      <c r="C773" s="36"/>
    </row>
    <row r="774" spans="2:3" ht="15.75" customHeight="1">
      <c r="B774" s="13"/>
      <c r="C774" s="36"/>
    </row>
    <row r="775" spans="2:3" ht="15.75" customHeight="1">
      <c r="B775" s="13"/>
      <c r="C775" s="36"/>
    </row>
    <row r="776" spans="2:3" ht="15.75" customHeight="1">
      <c r="B776" s="13"/>
      <c r="C776" s="36"/>
    </row>
    <row r="777" spans="2:3" ht="15.75" customHeight="1">
      <c r="B777" s="13"/>
      <c r="C777" s="36"/>
    </row>
    <row r="778" spans="2:3" ht="15.75" customHeight="1">
      <c r="B778" s="13"/>
      <c r="C778" s="36"/>
    </row>
    <row r="779" spans="2:3" ht="15.75" customHeight="1">
      <c r="B779" s="13"/>
      <c r="C779" s="36"/>
    </row>
    <row r="780" spans="2:3" ht="15.75" customHeight="1">
      <c r="B780" s="13"/>
      <c r="C780" s="36"/>
    </row>
    <row r="781" spans="2:3" ht="15.75" customHeight="1">
      <c r="B781" s="13"/>
      <c r="C781" s="36"/>
    </row>
    <row r="782" spans="2:3" ht="15.75" customHeight="1">
      <c r="B782" s="13"/>
      <c r="C782" s="36"/>
    </row>
    <row r="783" spans="2:3" ht="15.75" customHeight="1">
      <c r="B783" s="13"/>
      <c r="C783" s="36"/>
    </row>
    <row r="784" spans="2:3" ht="15.75" customHeight="1">
      <c r="B784" s="13"/>
      <c r="C784" s="36"/>
    </row>
    <row r="785" spans="2:3" ht="15.75" customHeight="1">
      <c r="B785" s="13"/>
      <c r="C785" s="36"/>
    </row>
    <row r="786" spans="2:3" ht="15.75" customHeight="1">
      <c r="B786" s="13"/>
      <c r="C786" s="36"/>
    </row>
    <row r="787" spans="2:3" ht="15.75" customHeight="1">
      <c r="B787" s="13"/>
      <c r="C787" s="36"/>
    </row>
    <row r="788" spans="2:3" ht="15.75" customHeight="1">
      <c r="B788" s="13"/>
      <c r="C788" s="36"/>
    </row>
    <row r="789" spans="2:3" ht="15.75" customHeight="1">
      <c r="B789" s="13"/>
      <c r="C789" s="36"/>
    </row>
    <row r="790" spans="2:3" ht="15.75" customHeight="1">
      <c r="B790" s="13"/>
      <c r="C790" s="36"/>
    </row>
    <row r="791" spans="2:3" ht="15.75" customHeight="1">
      <c r="B791" s="13"/>
      <c r="C791" s="36"/>
    </row>
    <row r="792" spans="2:3" ht="15.75" customHeight="1">
      <c r="B792" s="13"/>
      <c r="C792" s="36"/>
    </row>
    <row r="793" spans="2:3" ht="15.75" customHeight="1">
      <c r="B793" s="13"/>
      <c r="C793" s="36"/>
    </row>
    <row r="794" spans="2:3" ht="15.75" customHeight="1">
      <c r="B794" s="13"/>
      <c r="C794" s="36"/>
    </row>
    <row r="795" spans="2:3" ht="15.75" customHeight="1">
      <c r="B795" s="13"/>
      <c r="C795" s="36"/>
    </row>
    <row r="796" spans="2:3" ht="15.75" customHeight="1">
      <c r="B796" s="13"/>
      <c r="C796" s="36"/>
    </row>
    <row r="797" spans="2:3" ht="15.75" customHeight="1">
      <c r="B797" s="13"/>
      <c r="C797" s="36"/>
    </row>
    <row r="798" spans="2:3" ht="15.75" customHeight="1">
      <c r="B798" s="13"/>
      <c r="C798" s="36"/>
    </row>
    <row r="799" spans="2:3" ht="15.75" customHeight="1">
      <c r="B799" s="13"/>
      <c r="C799" s="36"/>
    </row>
    <row r="800" spans="2:3" ht="15.75" customHeight="1">
      <c r="B800" s="13"/>
      <c r="C800" s="36"/>
    </row>
    <row r="801" spans="2:3" ht="15.75" customHeight="1">
      <c r="B801" s="13"/>
      <c r="C801" s="36"/>
    </row>
    <row r="802" spans="2:3" ht="15.75" customHeight="1">
      <c r="B802" s="13"/>
      <c r="C802" s="36"/>
    </row>
    <row r="803" spans="2:3" ht="15.75" customHeight="1">
      <c r="B803" s="13"/>
      <c r="C803" s="36"/>
    </row>
    <row r="804" spans="2:3" ht="15.75" customHeight="1">
      <c r="B804" s="13"/>
      <c r="C804" s="36"/>
    </row>
    <row r="805" spans="2:3" ht="15.75" customHeight="1">
      <c r="B805" s="13"/>
      <c r="C805" s="36"/>
    </row>
    <row r="806" spans="2:3" ht="15.75" customHeight="1">
      <c r="B806" s="13"/>
      <c r="C806" s="36"/>
    </row>
    <row r="807" spans="2:3" ht="15.75" customHeight="1">
      <c r="B807" s="13"/>
      <c r="C807" s="36"/>
    </row>
    <row r="808" spans="2:3" ht="15.75" customHeight="1">
      <c r="B808" s="13"/>
      <c r="C808" s="36"/>
    </row>
    <row r="809" spans="2:3" ht="15.75" customHeight="1">
      <c r="B809" s="13"/>
      <c r="C809" s="36"/>
    </row>
    <row r="810" spans="2:3" ht="15.75" customHeight="1">
      <c r="B810" s="13"/>
      <c r="C810" s="36"/>
    </row>
    <row r="811" spans="2:3" ht="15.75" customHeight="1">
      <c r="B811" s="13"/>
      <c r="C811" s="36"/>
    </row>
    <row r="812" spans="2:3" ht="15.75" customHeight="1">
      <c r="B812" s="13"/>
      <c r="C812" s="36"/>
    </row>
    <row r="813" spans="2:3" ht="15.75" customHeight="1">
      <c r="B813" s="13"/>
      <c r="C813" s="36"/>
    </row>
    <row r="814" spans="2:3" ht="15.75" customHeight="1">
      <c r="B814" s="13"/>
      <c r="C814" s="36"/>
    </row>
    <row r="815" spans="2:3" ht="15.75" customHeight="1">
      <c r="B815" s="13"/>
      <c r="C815" s="36"/>
    </row>
    <row r="816" spans="2:3" ht="15.75" customHeight="1">
      <c r="B816" s="13"/>
      <c r="C816" s="36"/>
    </row>
    <row r="817" spans="2:3" ht="15.75" customHeight="1">
      <c r="B817" s="13"/>
      <c r="C817" s="36"/>
    </row>
    <row r="818" spans="2:3" ht="15.75" customHeight="1">
      <c r="B818" s="13"/>
      <c r="C818" s="36"/>
    </row>
    <row r="819" spans="2:3" ht="15.75" customHeight="1">
      <c r="B819" s="13"/>
      <c r="C819" s="36"/>
    </row>
    <row r="820" spans="2:3" ht="15.75" customHeight="1">
      <c r="B820" s="13"/>
      <c r="C820" s="36"/>
    </row>
    <row r="821" spans="2:3" ht="15.75" customHeight="1">
      <c r="B821" s="13"/>
      <c r="C821" s="36"/>
    </row>
    <row r="822" spans="2:3" ht="15.75" customHeight="1">
      <c r="B822" s="13"/>
      <c r="C822" s="36"/>
    </row>
    <row r="823" spans="2:3" ht="15.75" customHeight="1">
      <c r="B823" s="13"/>
      <c r="C823" s="36"/>
    </row>
    <row r="824" spans="2:3" ht="15.75" customHeight="1">
      <c r="B824" s="13"/>
      <c r="C824" s="36"/>
    </row>
    <row r="825" spans="2:3" ht="15.75" customHeight="1">
      <c r="B825" s="13"/>
      <c r="C825" s="36"/>
    </row>
    <row r="826" spans="2:3" ht="15.75" customHeight="1">
      <c r="B826" s="13"/>
      <c r="C826" s="36"/>
    </row>
    <row r="827" spans="2:3" ht="15.75" customHeight="1">
      <c r="B827" s="13"/>
      <c r="C827" s="36"/>
    </row>
    <row r="828" spans="2:3" ht="15.75" customHeight="1">
      <c r="B828" s="13"/>
      <c r="C828" s="36"/>
    </row>
    <row r="829" spans="2:3" ht="15.75" customHeight="1">
      <c r="B829" s="13"/>
      <c r="C829" s="36"/>
    </row>
    <row r="830" spans="2:3" ht="15.75" customHeight="1">
      <c r="B830" s="13"/>
      <c r="C830" s="36"/>
    </row>
    <row r="831" spans="2:3" ht="15.75" customHeight="1">
      <c r="B831" s="13"/>
      <c r="C831" s="36"/>
    </row>
    <row r="832" spans="2:3" ht="15.75" customHeight="1">
      <c r="B832" s="13"/>
      <c r="C832" s="36"/>
    </row>
    <row r="833" spans="2:3" ht="15.75" customHeight="1">
      <c r="B833" s="13"/>
      <c r="C833" s="36"/>
    </row>
    <row r="834" spans="2:3" ht="15.75" customHeight="1">
      <c r="B834" s="13"/>
      <c r="C834" s="36"/>
    </row>
    <row r="835" spans="2:3" ht="15.75" customHeight="1">
      <c r="B835" s="13"/>
      <c r="C835" s="36"/>
    </row>
    <row r="836" spans="2:3" ht="15.75" customHeight="1">
      <c r="B836" s="13"/>
      <c r="C836" s="36"/>
    </row>
    <row r="837" spans="2:3" ht="15.75" customHeight="1">
      <c r="B837" s="13"/>
      <c r="C837" s="36"/>
    </row>
    <row r="838" spans="2:3" ht="15.75" customHeight="1">
      <c r="B838" s="13"/>
      <c r="C838" s="36"/>
    </row>
    <row r="839" spans="2:3" ht="15.75" customHeight="1">
      <c r="B839" s="13"/>
      <c r="C839" s="36"/>
    </row>
    <row r="840" spans="2:3" ht="15.75" customHeight="1">
      <c r="B840" s="13"/>
      <c r="C840" s="36"/>
    </row>
    <row r="841" spans="2:3" ht="15.75" customHeight="1">
      <c r="B841" s="13"/>
      <c r="C841" s="36"/>
    </row>
    <row r="842" spans="2:3" ht="15.75" customHeight="1">
      <c r="B842" s="13"/>
      <c r="C842" s="36"/>
    </row>
    <row r="843" spans="2:3" ht="15.75" customHeight="1">
      <c r="B843" s="13"/>
      <c r="C843" s="36"/>
    </row>
    <row r="844" spans="2:3" ht="15.75" customHeight="1">
      <c r="B844" s="13"/>
      <c r="C844" s="36"/>
    </row>
    <row r="845" spans="2:3" ht="15.75" customHeight="1">
      <c r="B845" s="13"/>
      <c r="C845" s="36"/>
    </row>
    <row r="846" spans="2:3" ht="15.75" customHeight="1">
      <c r="B846" s="13"/>
      <c r="C846" s="36"/>
    </row>
    <row r="847" spans="2:3" ht="15.75" customHeight="1">
      <c r="B847" s="13"/>
      <c r="C847" s="36"/>
    </row>
    <row r="848" spans="2:3" ht="15.75" customHeight="1">
      <c r="B848" s="13"/>
      <c r="C848" s="36"/>
    </row>
    <row r="849" spans="2:3" ht="15.75" customHeight="1">
      <c r="B849" s="13"/>
      <c r="C849" s="36"/>
    </row>
    <row r="850" spans="2:3" ht="15.75" customHeight="1">
      <c r="B850" s="13"/>
      <c r="C850" s="36"/>
    </row>
    <row r="851" spans="2:3" ht="15.75" customHeight="1">
      <c r="B851" s="13"/>
      <c r="C851" s="36"/>
    </row>
    <row r="852" spans="2:3" ht="15.75" customHeight="1">
      <c r="B852" s="13"/>
      <c r="C852" s="36"/>
    </row>
    <row r="853" spans="2:3" ht="15.75" customHeight="1">
      <c r="B853" s="13"/>
      <c r="C853" s="36"/>
    </row>
    <row r="854" spans="2:3" ht="15.75" customHeight="1">
      <c r="B854" s="13"/>
      <c r="C854" s="36"/>
    </row>
    <row r="855" spans="2:3" ht="15.75" customHeight="1">
      <c r="B855" s="13"/>
      <c r="C855" s="36"/>
    </row>
    <row r="856" spans="2:3" ht="15.75" customHeight="1">
      <c r="B856" s="13"/>
      <c r="C856" s="36"/>
    </row>
    <row r="857" spans="2:3" ht="15.75" customHeight="1">
      <c r="B857" s="13"/>
      <c r="C857" s="36"/>
    </row>
    <row r="858" spans="2:3" ht="15.75" customHeight="1">
      <c r="B858" s="13"/>
      <c r="C858" s="36"/>
    </row>
    <row r="859" spans="2:3" ht="15.75" customHeight="1">
      <c r="B859" s="13"/>
      <c r="C859" s="36"/>
    </row>
    <row r="860" spans="2:3" ht="15.75" customHeight="1">
      <c r="B860" s="13"/>
      <c r="C860" s="36"/>
    </row>
    <row r="861" spans="2:3" ht="15.75" customHeight="1">
      <c r="B861" s="13"/>
      <c r="C861" s="36"/>
    </row>
    <row r="862" spans="2:3" ht="15.75" customHeight="1">
      <c r="B862" s="13"/>
      <c r="C862" s="36"/>
    </row>
    <row r="863" spans="2:3" ht="15.75" customHeight="1">
      <c r="B863" s="13"/>
      <c r="C863" s="36"/>
    </row>
    <row r="864" spans="2:3" ht="15.75" customHeight="1">
      <c r="B864" s="13"/>
      <c r="C864" s="36"/>
    </row>
    <row r="865" spans="2:3" ht="15.75" customHeight="1">
      <c r="B865" s="13"/>
      <c r="C865" s="36"/>
    </row>
    <row r="866" spans="2:3" ht="15.75" customHeight="1">
      <c r="B866" s="13"/>
      <c r="C866" s="36"/>
    </row>
    <row r="867" spans="2:3" ht="15.75" customHeight="1">
      <c r="B867" s="13"/>
      <c r="C867" s="36"/>
    </row>
    <row r="868" spans="2:3" ht="15.75" customHeight="1">
      <c r="B868" s="13"/>
      <c r="C868" s="36"/>
    </row>
    <row r="869" spans="2:3" ht="15.75" customHeight="1">
      <c r="B869" s="13"/>
      <c r="C869" s="36"/>
    </row>
    <row r="870" spans="2:3" ht="15.75" customHeight="1">
      <c r="B870" s="13"/>
      <c r="C870" s="36"/>
    </row>
    <row r="871" spans="2:3" ht="15.75" customHeight="1">
      <c r="B871" s="13"/>
      <c r="C871" s="36"/>
    </row>
    <row r="872" spans="2:3" ht="15.75" customHeight="1">
      <c r="B872" s="13"/>
      <c r="C872" s="36"/>
    </row>
    <row r="873" spans="2:3" ht="15.75" customHeight="1">
      <c r="B873" s="13"/>
      <c r="C873" s="36"/>
    </row>
    <row r="874" spans="2:3" ht="15.75" customHeight="1">
      <c r="B874" s="13"/>
      <c r="C874" s="36"/>
    </row>
    <row r="875" spans="2:3" ht="15.75" customHeight="1">
      <c r="B875" s="13"/>
      <c r="C875" s="36"/>
    </row>
    <row r="876" spans="2:3" ht="15.75" customHeight="1">
      <c r="B876" s="13"/>
      <c r="C876" s="36"/>
    </row>
    <row r="877" spans="2:3" ht="15.75" customHeight="1">
      <c r="B877" s="13"/>
      <c r="C877" s="36"/>
    </row>
    <row r="878" spans="2:3" ht="15.75" customHeight="1">
      <c r="B878" s="13"/>
      <c r="C878" s="36"/>
    </row>
    <row r="879" spans="2:3" ht="15.75" customHeight="1">
      <c r="B879" s="13"/>
      <c r="C879" s="36"/>
    </row>
    <row r="880" spans="2:3" ht="15.75" customHeight="1">
      <c r="B880" s="13"/>
      <c r="C880" s="36"/>
    </row>
    <row r="881" spans="2:3" ht="15.75" customHeight="1">
      <c r="B881" s="13"/>
      <c r="C881" s="36"/>
    </row>
    <row r="882" spans="2:3" ht="15.75" customHeight="1">
      <c r="B882" s="13"/>
      <c r="C882" s="36"/>
    </row>
    <row r="883" spans="2:3" ht="15.75" customHeight="1">
      <c r="B883" s="13"/>
      <c r="C883" s="36"/>
    </row>
    <row r="884" spans="2:3" ht="15.75" customHeight="1">
      <c r="B884" s="13"/>
      <c r="C884" s="36"/>
    </row>
    <row r="885" spans="2:3" ht="15.75" customHeight="1">
      <c r="B885" s="13"/>
      <c r="C885" s="36"/>
    </row>
    <row r="886" spans="2:3" ht="15.75" customHeight="1">
      <c r="B886" s="13"/>
      <c r="C886" s="36"/>
    </row>
    <row r="887" spans="2:3" ht="15.75" customHeight="1">
      <c r="B887" s="13"/>
      <c r="C887" s="36"/>
    </row>
    <row r="888" spans="2:3" ht="15.75" customHeight="1">
      <c r="B888" s="13"/>
      <c r="C888" s="36"/>
    </row>
    <row r="889" spans="2:3" ht="15.75" customHeight="1">
      <c r="B889" s="13"/>
      <c r="C889" s="36"/>
    </row>
    <row r="890" spans="2:3" ht="15.75" customHeight="1">
      <c r="B890" s="13"/>
      <c r="C890" s="36"/>
    </row>
    <row r="891" spans="2:3" ht="15.75" customHeight="1">
      <c r="B891" s="13"/>
      <c r="C891" s="36"/>
    </row>
    <row r="892" spans="2:3" ht="15.75" customHeight="1">
      <c r="B892" s="13"/>
      <c r="C892" s="36"/>
    </row>
    <row r="893" spans="2:3" ht="15.75" customHeight="1">
      <c r="B893" s="13"/>
      <c r="C893" s="36"/>
    </row>
    <row r="894" spans="2:3" ht="15.75" customHeight="1">
      <c r="B894" s="13"/>
      <c r="C894" s="36"/>
    </row>
    <row r="895" spans="2:3" ht="15.75" customHeight="1">
      <c r="B895" s="13"/>
      <c r="C895" s="36"/>
    </row>
    <row r="896" spans="2:3" ht="15.75" customHeight="1">
      <c r="B896" s="13"/>
      <c r="C896" s="36"/>
    </row>
    <row r="897" spans="2:3" ht="15.75" customHeight="1">
      <c r="B897" s="13"/>
      <c r="C897" s="36"/>
    </row>
    <row r="898" spans="2:3" ht="15.75" customHeight="1">
      <c r="B898" s="13"/>
      <c r="C898" s="36"/>
    </row>
    <row r="899" spans="2:3" ht="15.75" customHeight="1">
      <c r="B899" s="13"/>
      <c r="C899" s="36"/>
    </row>
    <row r="900" spans="2:3" ht="15.75" customHeight="1">
      <c r="B900" s="13"/>
      <c r="C900" s="36"/>
    </row>
    <row r="901" spans="2:3" ht="15.75" customHeight="1">
      <c r="B901" s="13"/>
      <c r="C901" s="36"/>
    </row>
    <row r="902" spans="2:3" ht="15.75" customHeight="1">
      <c r="B902" s="13"/>
      <c r="C902" s="36"/>
    </row>
    <row r="903" spans="2:3" ht="15.75" customHeight="1">
      <c r="B903" s="13"/>
      <c r="C903" s="36"/>
    </row>
    <row r="904" spans="2:3" ht="15.75" customHeight="1">
      <c r="B904" s="13"/>
      <c r="C904" s="36"/>
    </row>
    <row r="905" spans="2:3" ht="15.75" customHeight="1">
      <c r="B905" s="13"/>
      <c r="C905" s="36"/>
    </row>
    <row r="906" spans="2:3" ht="15.75" customHeight="1">
      <c r="B906" s="13"/>
      <c r="C906" s="36"/>
    </row>
    <row r="907" spans="2:3" ht="15.75" customHeight="1">
      <c r="B907" s="13"/>
      <c r="C907" s="36"/>
    </row>
    <row r="908" spans="2:3" ht="15.75" customHeight="1">
      <c r="B908" s="13"/>
      <c r="C908" s="36"/>
    </row>
    <row r="909" spans="2:3" ht="15.75" customHeight="1">
      <c r="B909" s="13"/>
      <c r="C909" s="36"/>
    </row>
    <row r="910" spans="2:3" ht="15.75" customHeight="1">
      <c r="B910" s="13"/>
      <c r="C910" s="36"/>
    </row>
    <row r="911" spans="2:3" ht="15.75" customHeight="1">
      <c r="B911" s="13"/>
      <c r="C911" s="36"/>
    </row>
    <row r="912" spans="2:3" ht="15.75" customHeight="1">
      <c r="B912" s="13"/>
      <c r="C912" s="36"/>
    </row>
    <row r="913" spans="2:3" ht="15.75" customHeight="1">
      <c r="B913" s="13"/>
      <c r="C913" s="36"/>
    </row>
    <row r="914" spans="2:3" ht="15.75" customHeight="1">
      <c r="B914" s="13"/>
      <c r="C914" s="36"/>
    </row>
    <row r="915" spans="2:3" ht="15.75" customHeight="1">
      <c r="B915" s="13"/>
      <c r="C915" s="36"/>
    </row>
    <row r="916" spans="2:3" ht="15.75" customHeight="1">
      <c r="B916" s="13"/>
      <c r="C916" s="36"/>
    </row>
    <row r="917" spans="2:3" ht="15.75" customHeight="1">
      <c r="B917" s="13"/>
      <c r="C917" s="36"/>
    </row>
    <row r="918" spans="2:3" ht="15.75" customHeight="1">
      <c r="B918" s="13"/>
      <c r="C918" s="36"/>
    </row>
    <row r="919" spans="2:3" ht="15.75" customHeight="1">
      <c r="B919" s="13"/>
      <c r="C919" s="36"/>
    </row>
    <row r="920" spans="2:3" ht="15.75" customHeight="1">
      <c r="B920" s="13"/>
      <c r="C920" s="36"/>
    </row>
    <row r="921" spans="2:3" ht="15.75" customHeight="1">
      <c r="B921" s="13"/>
      <c r="C921" s="36"/>
    </row>
    <row r="922" spans="2:3" ht="15.75" customHeight="1">
      <c r="B922" s="13"/>
      <c r="C922" s="36"/>
    </row>
    <row r="923" spans="2:3" ht="15.75" customHeight="1">
      <c r="B923" s="13"/>
      <c r="C923" s="36"/>
    </row>
    <row r="924" spans="2:3" ht="15.75" customHeight="1">
      <c r="B924" s="13"/>
      <c r="C924" s="36"/>
    </row>
    <row r="925" spans="2:3" ht="15.75" customHeight="1">
      <c r="B925" s="13"/>
      <c r="C925" s="36"/>
    </row>
    <row r="926" spans="2:3" ht="15.75" customHeight="1">
      <c r="B926" s="13"/>
      <c r="C926" s="36"/>
    </row>
    <row r="927" spans="2:3" ht="15.75" customHeight="1">
      <c r="B927" s="13"/>
      <c r="C927" s="36"/>
    </row>
    <row r="928" spans="2:3" ht="15.75" customHeight="1">
      <c r="B928" s="13"/>
      <c r="C928" s="36"/>
    </row>
    <row r="929" spans="2:3" ht="15.75" customHeight="1">
      <c r="B929" s="13"/>
      <c r="C929" s="36"/>
    </row>
    <row r="930" spans="2:3" ht="15.75" customHeight="1">
      <c r="B930" s="13"/>
      <c r="C930" s="36"/>
    </row>
    <row r="931" spans="2:3" ht="15.75" customHeight="1">
      <c r="B931" s="13"/>
      <c r="C931" s="36"/>
    </row>
    <row r="932" spans="2:3" ht="15.75" customHeight="1">
      <c r="B932" s="13"/>
      <c r="C932" s="36"/>
    </row>
    <row r="933" spans="2:3" ht="15.75" customHeight="1">
      <c r="B933" s="13"/>
      <c r="C933" s="36"/>
    </row>
    <row r="934" spans="2:3" ht="15.75" customHeight="1">
      <c r="B934" s="13"/>
      <c r="C934" s="36"/>
    </row>
    <row r="935" spans="2:3" ht="15.75" customHeight="1">
      <c r="B935" s="13"/>
      <c r="C935" s="36"/>
    </row>
    <row r="936" spans="2:3" ht="15.75" customHeight="1">
      <c r="B936" s="13"/>
      <c r="C936" s="36"/>
    </row>
    <row r="937" spans="2:3" ht="15.75" customHeight="1">
      <c r="B937" s="13"/>
      <c r="C937" s="36"/>
    </row>
    <row r="938" spans="2:3" ht="15.75" customHeight="1">
      <c r="B938" s="13"/>
      <c r="C938" s="36"/>
    </row>
    <row r="939" spans="2:3" ht="15.75" customHeight="1">
      <c r="B939" s="13"/>
      <c r="C939" s="36"/>
    </row>
    <row r="940" spans="2:3" ht="15.75" customHeight="1">
      <c r="B940" s="13"/>
      <c r="C940" s="36"/>
    </row>
    <row r="941" spans="2:3" ht="15.75" customHeight="1">
      <c r="B941" s="13"/>
      <c r="C941" s="36"/>
    </row>
    <row r="942" spans="2:3" ht="15.75" customHeight="1">
      <c r="B942" s="13"/>
      <c r="C942" s="36"/>
    </row>
    <row r="943" spans="2:3" ht="15.75" customHeight="1">
      <c r="B943" s="13"/>
      <c r="C943" s="36"/>
    </row>
    <row r="944" spans="2:3" ht="15.75" customHeight="1">
      <c r="B944" s="13"/>
      <c r="C944" s="36"/>
    </row>
    <row r="945" spans="2:3" ht="15.75" customHeight="1">
      <c r="B945" s="13"/>
      <c r="C945" s="36"/>
    </row>
    <row r="946" spans="2:3" ht="15.75" customHeight="1">
      <c r="B946" s="13"/>
      <c r="C946" s="36"/>
    </row>
    <row r="947" spans="2:3" ht="15.75" customHeight="1">
      <c r="B947" s="13"/>
      <c r="C947" s="36"/>
    </row>
    <row r="948" spans="2:3" ht="15.75" customHeight="1">
      <c r="B948" s="13"/>
      <c r="C948" s="36"/>
    </row>
    <row r="949" spans="2:3" ht="15.75" customHeight="1">
      <c r="B949" s="13"/>
      <c r="C949" s="36"/>
    </row>
    <row r="950" spans="2:3" ht="15.75" customHeight="1">
      <c r="B950" s="13"/>
      <c r="C950" s="36"/>
    </row>
    <row r="951" spans="2:3" ht="15.75" customHeight="1">
      <c r="B951" s="13"/>
      <c r="C951" s="36"/>
    </row>
    <row r="952" spans="2:3" ht="15.75" customHeight="1">
      <c r="B952" s="13"/>
      <c r="C952" s="36"/>
    </row>
    <row r="953" spans="2:3" ht="15.75" customHeight="1">
      <c r="B953" s="13"/>
      <c r="C953" s="36"/>
    </row>
    <row r="954" spans="2:3" ht="15.75" customHeight="1">
      <c r="B954" s="13"/>
      <c r="C954" s="36"/>
    </row>
    <row r="955" spans="2:3" ht="15.75" customHeight="1">
      <c r="B955" s="13"/>
      <c r="C955" s="36"/>
    </row>
    <row r="956" spans="2:3" ht="15.75" customHeight="1">
      <c r="B956" s="13"/>
      <c r="C956" s="36"/>
    </row>
    <row r="957" spans="2:3" ht="15.75" customHeight="1">
      <c r="B957" s="13"/>
      <c r="C957" s="36"/>
    </row>
    <row r="958" spans="2:3" ht="15.75" customHeight="1">
      <c r="B958" s="13"/>
      <c r="C958" s="36"/>
    </row>
    <row r="959" spans="2:3" ht="15.75" customHeight="1">
      <c r="B959" s="13"/>
      <c r="C959" s="36"/>
    </row>
    <row r="960" spans="2:3" ht="15.75" customHeight="1">
      <c r="B960" s="13"/>
      <c r="C960" s="36"/>
    </row>
    <row r="961" spans="2:3" ht="15.75" customHeight="1">
      <c r="B961" s="13"/>
      <c r="C961" s="36"/>
    </row>
    <row r="962" spans="2:3" ht="15.75" customHeight="1">
      <c r="B962" s="13"/>
      <c r="C962" s="36"/>
    </row>
    <row r="963" spans="2:3" ht="15.75" customHeight="1">
      <c r="B963" s="13"/>
      <c r="C963" s="36"/>
    </row>
    <row r="964" spans="2:3" ht="15.75" customHeight="1">
      <c r="B964" s="13"/>
      <c r="C964" s="36"/>
    </row>
    <row r="965" spans="2:3" ht="15.75" customHeight="1">
      <c r="B965" s="13"/>
      <c r="C965" s="36"/>
    </row>
    <row r="966" spans="2:3" ht="15.75" customHeight="1">
      <c r="B966" s="13"/>
      <c r="C966" s="36"/>
    </row>
    <row r="967" spans="2:3" ht="15.75" customHeight="1">
      <c r="B967" s="13"/>
      <c r="C967" s="36"/>
    </row>
    <row r="968" spans="2:3" ht="15.75" customHeight="1">
      <c r="B968" s="13"/>
      <c r="C968" s="36"/>
    </row>
    <row r="969" spans="2:3" ht="15.75" customHeight="1">
      <c r="B969" s="13"/>
      <c r="C969" s="36"/>
    </row>
    <row r="970" spans="2:3" ht="15.75" customHeight="1">
      <c r="B970" s="13"/>
      <c r="C970" s="36"/>
    </row>
    <row r="971" spans="2:3" ht="15.75" customHeight="1">
      <c r="B971" s="13"/>
      <c r="C971" s="36"/>
    </row>
    <row r="972" spans="2:3" ht="15.75" customHeight="1">
      <c r="B972" s="13"/>
      <c r="C972" s="36"/>
    </row>
    <row r="973" spans="2:3" ht="15.75" customHeight="1">
      <c r="B973" s="13"/>
      <c r="C973" s="36"/>
    </row>
    <row r="974" spans="2:3" ht="15.75" customHeight="1">
      <c r="B974" s="13"/>
      <c r="C974" s="36"/>
    </row>
    <row r="975" spans="2:3" ht="15.75" customHeight="1">
      <c r="B975" s="13"/>
      <c r="C975" s="36"/>
    </row>
    <row r="976" spans="2:3" ht="15.75" customHeight="1">
      <c r="B976" s="13"/>
      <c r="C976" s="36"/>
    </row>
    <row r="977" spans="2:3" ht="15.75" customHeight="1">
      <c r="B977" s="13"/>
      <c r="C977" s="36"/>
    </row>
    <row r="978" spans="2:3" ht="15.75" customHeight="1">
      <c r="B978" s="13"/>
      <c r="C978" s="36"/>
    </row>
    <row r="979" spans="2:3" ht="15.75" customHeight="1">
      <c r="B979" s="13"/>
      <c r="C979" s="36"/>
    </row>
    <row r="980" spans="2:3" ht="15.75" customHeight="1">
      <c r="B980" s="13"/>
      <c r="C980" s="36"/>
    </row>
    <row r="981" spans="2:3" ht="15.75" customHeight="1">
      <c r="B981" s="13"/>
      <c r="C981" s="36"/>
    </row>
    <row r="982" spans="2:3" ht="15.75" customHeight="1">
      <c r="B982" s="13"/>
      <c r="C982" s="36"/>
    </row>
    <row r="983" spans="2:3" ht="15.75" customHeight="1">
      <c r="B983" s="13"/>
      <c r="C983" s="36"/>
    </row>
    <row r="984" spans="2:3" ht="15.75" customHeight="1">
      <c r="B984" s="13"/>
      <c r="C984" s="36"/>
    </row>
    <row r="985" spans="2:3" ht="15.75" customHeight="1">
      <c r="B985" s="13"/>
      <c r="C985" s="36"/>
    </row>
    <row r="986" spans="2:3" ht="15.75" customHeight="1">
      <c r="B986" s="13"/>
      <c r="C986" s="36"/>
    </row>
    <row r="987" spans="2:3" ht="15.75" customHeight="1">
      <c r="B987" s="13"/>
      <c r="C987" s="36"/>
    </row>
    <row r="988" spans="2:3" ht="15.75" customHeight="1">
      <c r="B988" s="13"/>
      <c r="C988" s="36"/>
    </row>
    <row r="989" spans="2:3" ht="15.75" customHeight="1">
      <c r="B989" s="13"/>
      <c r="C989" s="36"/>
    </row>
    <row r="990" spans="2:3" ht="15.75" customHeight="1">
      <c r="B990" s="13"/>
      <c r="C990" s="36"/>
    </row>
    <row r="991" spans="2:3" ht="15.75" customHeight="1">
      <c r="B991" s="13"/>
      <c r="C991" s="36"/>
    </row>
    <row r="992" spans="2:3" ht="15.75" customHeight="1">
      <c r="B992" s="13"/>
      <c r="C992" s="36"/>
    </row>
    <row r="993" spans="2:3" ht="15.75" customHeight="1">
      <c r="B993" s="13"/>
      <c r="C993" s="36"/>
    </row>
    <row r="994" spans="2:3" ht="15.75" customHeight="1">
      <c r="B994" s="13"/>
      <c r="C994" s="36"/>
    </row>
    <row r="995" spans="2:3" ht="15.75" customHeight="1">
      <c r="B995" s="13"/>
      <c r="C995" s="36"/>
    </row>
    <row r="996" spans="2:3" ht="15.75" customHeight="1">
      <c r="B996" s="13"/>
      <c r="C996" s="36"/>
    </row>
    <row r="997" spans="2:3" ht="15.75" customHeight="1">
      <c r="B997" s="13"/>
      <c r="C997" s="36"/>
    </row>
    <row r="998" spans="2:3" ht="15.75" customHeight="1">
      <c r="B998" s="13"/>
      <c r="C998" s="36"/>
    </row>
    <row r="999" spans="2:3" ht="15.75" customHeight="1">
      <c r="B999" s="13"/>
      <c r="C999" s="36"/>
    </row>
    <row r="1000" spans="2:3" ht="15.75" customHeight="1">
      <c r="B1000" s="13"/>
      <c r="C1000" s="36"/>
    </row>
    <row r="1001" spans="2:3" ht="15.75" customHeight="1">
      <c r="B1001" s="13"/>
      <c r="C1001" s="36"/>
    </row>
    <row r="1002" spans="2:3" ht="15.75" customHeight="1">
      <c r="B1002" s="13"/>
      <c r="C1002" s="36"/>
    </row>
    <row r="1003" spans="2:3" ht="15.75" customHeight="1">
      <c r="B1003" s="13"/>
      <c r="C1003" s="36"/>
    </row>
    <row r="1004" spans="2:3" ht="15.75" customHeight="1">
      <c r="B1004" s="13"/>
      <c r="C1004" s="36"/>
    </row>
    <row r="1005" spans="2:3" ht="15.75" customHeight="1">
      <c r="B1005" s="13"/>
      <c r="C1005" s="36"/>
    </row>
    <row r="1006" spans="2:3" ht="15.75" customHeight="1">
      <c r="B1006" s="13"/>
      <c r="C1006" s="36"/>
    </row>
    <row r="1007" spans="2:3" ht="15.75" customHeight="1">
      <c r="B1007" s="13"/>
      <c r="C1007" s="36"/>
    </row>
    <row r="1008" spans="2:3" ht="15.75" customHeight="1">
      <c r="B1008" s="13"/>
      <c r="C1008" s="36"/>
    </row>
    <row r="1009" spans="2:3" ht="15.75" customHeight="1">
      <c r="B1009" s="13"/>
      <c r="C1009" s="36"/>
    </row>
    <row r="1010" spans="2:3" ht="15.75" customHeight="1">
      <c r="B1010" s="13"/>
      <c r="C1010" s="36"/>
    </row>
    <row r="1011" spans="2:3" ht="15.75" customHeight="1">
      <c r="B1011" s="13"/>
      <c r="C1011" s="36"/>
    </row>
    <row r="1012" spans="2:3" ht="15.75" customHeight="1">
      <c r="B1012" s="13"/>
      <c r="C1012" s="36"/>
    </row>
    <row r="1013" spans="2:3" ht="15.75" customHeight="1">
      <c r="B1013" s="13"/>
      <c r="C1013" s="36"/>
    </row>
    <row r="1014" spans="2:3" ht="15.75" customHeight="1">
      <c r="B1014" s="13"/>
      <c r="C1014" s="36"/>
    </row>
    <row r="1015" spans="2:3" ht="15.75" customHeight="1">
      <c r="B1015" s="13"/>
      <c r="C1015" s="36"/>
    </row>
    <row r="1016" spans="2:3" ht="15.75" customHeight="1">
      <c r="B1016" s="13"/>
      <c r="C1016" s="36"/>
    </row>
    <row r="1017" spans="2:3" ht="15.75" customHeight="1">
      <c r="B1017" s="13"/>
      <c r="C1017" s="36"/>
    </row>
    <row r="1018" spans="2:3" ht="15.75" customHeight="1">
      <c r="B1018" s="13"/>
      <c r="C1018" s="36"/>
    </row>
    <row r="1019" spans="2:3" ht="15.75" customHeight="1">
      <c r="B1019" s="13"/>
      <c r="C1019" s="36"/>
    </row>
    <row r="1020" spans="2:3" ht="15.75" customHeight="1">
      <c r="B1020" s="13"/>
      <c r="C1020" s="36"/>
    </row>
    <row r="1021" spans="2:3" ht="15.75" customHeight="1">
      <c r="B1021" s="13"/>
      <c r="C1021" s="36"/>
    </row>
    <row r="1022" spans="2:3" ht="15.75" customHeight="1">
      <c r="B1022" s="13"/>
      <c r="C1022" s="36"/>
    </row>
  </sheetData>
  <pageMargins left="0.75" right="0.75" top="1" bottom="1" header="0.5" footer="0.5"/>
  <pageSetup paperSize="9" orientation="portrait" horizontalDpi="4294967292" verticalDpi="4294967292"/>
  <ignoredErrors>
    <ignoredError sqref="F2 F7 F31 F29 F26 F23 F20 F16 F12 F10" emptyCellReference="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297</v>
      </c>
      <c r="D1" s="4" t="s">
        <v>3</v>
      </c>
      <c r="E1" s="4" t="s">
        <v>4</v>
      </c>
      <c r="F1" s="5" t="s">
        <v>298</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43" t="s">
        <v>299</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8</v>
      </c>
      <c r="E12" s="11">
        <v>0.05</v>
      </c>
      <c r="F12" s="12">
        <f>D12*E12</f>
        <v>0.4</v>
      </c>
      <c r="G12" s="11" t="s">
        <v>300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6.1400000000000006</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40" sqref="F40"/>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301</v>
      </c>
      <c r="D1" s="4" t="s">
        <v>3</v>
      </c>
      <c r="E1" s="4" t="s">
        <v>4</v>
      </c>
      <c r="F1" s="5" t="s">
        <v>302</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303</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0</v>
      </c>
      <c r="E12" s="11">
        <v>0.05</v>
      </c>
      <c r="F12" s="12">
        <f>D12*E12</f>
        <v>0</v>
      </c>
      <c r="G12" s="11"/>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0</v>
      </c>
      <c r="E23" s="24">
        <v>0.03</v>
      </c>
      <c r="F23" s="37">
        <f>D23*E23</f>
        <v>0</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3.3899999999999997</v>
      </c>
    </row>
    <row r="35" spans="1:6" ht="15.75" customHeight="1">
      <c r="B35" s="13"/>
    </row>
    <row r="36" spans="1:6" ht="15.75" customHeight="1">
      <c r="A36" s="7"/>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E14" sqref="E14"/>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304</v>
      </c>
      <c r="D1" s="4" t="s">
        <v>3</v>
      </c>
      <c r="E1" s="4" t="s">
        <v>4</v>
      </c>
      <c r="F1" s="5" t="s">
        <v>305</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4</v>
      </c>
      <c r="E2" s="11">
        <v>0.35</v>
      </c>
      <c r="F2" s="12">
        <f>D2*E2</f>
        <v>1.4</v>
      </c>
      <c r="G2" s="11" t="s">
        <v>306</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8</v>
      </c>
      <c r="E12" s="11">
        <v>0.05</v>
      </c>
      <c r="F12" s="12">
        <f>D12*E12</f>
        <v>0.4</v>
      </c>
      <c r="G12" s="11" t="s">
        <v>307</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7" ht="15.75" customHeight="1">
      <c r="A17" s="7"/>
      <c r="B17" s="20"/>
      <c r="C17" s="16" t="s">
        <v>30</v>
      </c>
      <c r="E17" s="11"/>
      <c r="F17" s="19"/>
    </row>
    <row r="18" spans="1:7" ht="15.75" customHeight="1">
      <c r="A18" s="7"/>
      <c r="B18" s="20"/>
      <c r="C18" s="16" t="s">
        <v>31</v>
      </c>
      <c r="E18" s="11"/>
      <c r="F18" s="19"/>
    </row>
    <row r="19" spans="1:7" ht="15.75" customHeight="1">
      <c r="A19" s="7"/>
      <c r="B19" s="17"/>
      <c r="C19" s="16" t="s">
        <v>32</v>
      </c>
      <c r="E19" s="11"/>
      <c r="F19" s="19"/>
    </row>
    <row r="20" spans="1:7" ht="15.75" customHeight="1">
      <c r="A20" s="21" t="s">
        <v>33</v>
      </c>
      <c r="B20" s="15" t="s">
        <v>34</v>
      </c>
      <c r="C20" s="22" t="s">
        <v>35</v>
      </c>
      <c r="D20" s="39">
        <v>3</v>
      </c>
      <c r="E20" s="24">
        <v>0.03</v>
      </c>
      <c r="F20" s="37">
        <f>D20*E20</f>
        <v>0.09</v>
      </c>
      <c r="G20" s="11" t="s">
        <v>308</v>
      </c>
    </row>
    <row r="21" spans="1:7" ht="15.75" customHeight="1">
      <c r="A21" s="26"/>
      <c r="B21" s="27"/>
      <c r="C21" s="28" t="s">
        <v>36</v>
      </c>
      <c r="D21" s="29"/>
      <c r="E21" s="26"/>
      <c r="F21" s="29"/>
    </row>
    <row r="22" spans="1:7" ht="15.75" customHeight="1">
      <c r="A22" s="26"/>
      <c r="B22" s="27"/>
      <c r="C22" s="28" t="s">
        <v>37</v>
      </c>
      <c r="D22" s="30"/>
      <c r="E22" s="26"/>
      <c r="F22" s="29"/>
    </row>
    <row r="23" spans="1:7" ht="15.75" customHeight="1">
      <c r="A23" s="26"/>
      <c r="B23" s="15" t="s">
        <v>38</v>
      </c>
      <c r="C23" s="22" t="s">
        <v>39</v>
      </c>
      <c r="D23" s="39">
        <v>10</v>
      </c>
      <c r="E23" s="24">
        <v>0.03</v>
      </c>
      <c r="F23" s="37">
        <f>D23*E23</f>
        <v>0.3</v>
      </c>
    </row>
    <row r="24" spans="1:7" ht="15.75" customHeight="1">
      <c r="A24" s="26"/>
      <c r="B24" s="27"/>
      <c r="C24" s="28" t="s">
        <v>40</v>
      </c>
      <c r="D24" s="29"/>
      <c r="E24" s="26"/>
      <c r="F24" s="29"/>
    </row>
    <row r="25" spans="1:7" ht="15.75" customHeight="1">
      <c r="A25" s="26"/>
      <c r="B25" s="27"/>
      <c r="C25" s="28" t="s">
        <v>41</v>
      </c>
      <c r="D25" s="30"/>
      <c r="E25" s="26"/>
      <c r="F25" s="29"/>
    </row>
    <row r="26" spans="1:7" ht="15.75" customHeight="1">
      <c r="B26" s="15" t="s">
        <v>42</v>
      </c>
      <c r="C26" s="16" t="s">
        <v>43</v>
      </c>
      <c r="D26" s="38">
        <v>3</v>
      </c>
      <c r="E26" s="11">
        <v>0.03</v>
      </c>
      <c r="F26" s="12">
        <f>D26*E26</f>
        <v>0.09</v>
      </c>
      <c r="G26" s="11" t="s">
        <v>309</v>
      </c>
    </row>
    <row r="27" spans="1:7" ht="15.75" customHeight="1">
      <c r="B27" s="17"/>
      <c r="C27" s="16" t="s">
        <v>44</v>
      </c>
      <c r="F27" s="19"/>
    </row>
    <row r="28" spans="1:7" ht="15.75" customHeight="1">
      <c r="A28" s="11"/>
      <c r="B28" s="17"/>
      <c r="C28" s="16" t="s">
        <v>45</v>
      </c>
      <c r="E28" s="11"/>
      <c r="F28" s="19"/>
    </row>
    <row r="29" spans="1:7" ht="15.75" customHeight="1">
      <c r="B29" s="17" t="s">
        <v>46</v>
      </c>
      <c r="C29" s="16" t="s">
        <v>47</v>
      </c>
      <c r="D29" s="38">
        <v>10</v>
      </c>
      <c r="E29" s="11">
        <v>0.03</v>
      </c>
      <c r="F29" s="12">
        <f>D29*E29</f>
        <v>0.3</v>
      </c>
    </row>
    <row r="30" spans="1:7" ht="15.75" customHeight="1">
      <c r="B30" s="13"/>
      <c r="C30" s="16" t="s">
        <v>48</v>
      </c>
      <c r="F30" s="19"/>
    </row>
    <row r="31" spans="1:7" ht="15.75" customHeight="1">
      <c r="B31" s="17" t="s">
        <v>49</v>
      </c>
      <c r="C31" s="16" t="s">
        <v>50</v>
      </c>
      <c r="D31" s="38">
        <v>10</v>
      </c>
      <c r="E31" s="11">
        <v>0.03</v>
      </c>
      <c r="F31" s="12">
        <f>D31*E31</f>
        <v>0.3</v>
      </c>
    </row>
    <row r="32" spans="1:7" ht="15.75" customHeight="1">
      <c r="B32" s="13"/>
      <c r="C32" s="16" t="s">
        <v>51</v>
      </c>
    </row>
    <row r="33" spans="1:7" ht="15.75" customHeight="1">
      <c r="B33" s="13"/>
      <c r="C33" s="16" t="s">
        <v>52</v>
      </c>
      <c r="F33" s="11">
        <v>1</v>
      </c>
    </row>
    <row r="34" spans="1:7">
      <c r="A34" s="31" t="s">
        <v>53</v>
      </c>
      <c r="B34" s="32"/>
      <c r="C34" s="40"/>
      <c r="D34" s="34"/>
      <c r="E34" s="34">
        <f t="shared" ref="E34:F34" si="0">SUM(E2:E33)</f>
        <v>1.0000000000000002</v>
      </c>
      <c r="F34" s="42">
        <f t="shared" si="0"/>
        <v>7.88</v>
      </c>
    </row>
    <row r="35" spans="1:7" ht="15.75" customHeight="1">
      <c r="B35" s="13"/>
      <c r="F35" s="44" t="s">
        <v>310</v>
      </c>
      <c r="G35" s="45"/>
    </row>
    <row r="36" spans="1:7" ht="15.75" customHeight="1">
      <c r="B36" s="13"/>
    </row>
    <row r="37" spans="1:7" ht="15.75" customHeight="1">
      <c r="B37" s="13"/>
    </row>
    <row r="38" spans="1:7" ht="15.75" customHeight="1">
      <c r="B38" s="13"/>
    </row>
    <row r="39" spans="1:7" ht="15.75" customHeight="1">
      <c r="B39" s="13"/>
    </row>
    <row r="40" spans="1:7" ht="15.75" customHeight="1">
      <c r="B40" s="13"/>
    </row>
    <row r="41" spans="1:7" ht="15.75" customHeight="1">
      <c r="B41" s="13"/>
    </row>
    <row r="42" spans="1:7" ht="15.75" customHeight="1">
      <c r="B42" s="13"/>
    </row>
    <row r="43" spans="1:7" ht="15.75" customHeight="1">
      <c r="B43" s="13"/>
    </row>
    <row r="44" spans="1:7" ht="15.75" customHeight="1">
      <c r="B44" s="13"/>
    </row>
    <row r="45" spans="1:7" ht="15.75" customHeight="1">
      <c r="B45" s="13"/>
    </row>
    <row r="46" spans="1:7" ht="15.75" customHeight="1">
      <c r="B46" s="13"/>
    </row>
    <row r="47" spans="1:7" ht="15.75" customHeight="1">
      <c r="B47" s="13"/>
    </row>
    <row r="48" spans="1:7"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311</v>
      </c>
      <c r="D1" s="4" t="s">
        <v>3</v>
      </c>
      <c r="E1" s="4" t="s">
        <v>4</v>
      </c>
      <c r="F1" s="5" t="s">
        <v>312</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313</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46">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4.1399999999999997</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314</v>
      </c>
      <c r="D1" s="4" t="s">
        <v>3</v>
      </c>
      <c r="E1" s="4" t="s">
        <v>4</v>
      </c>
      <c r="F1" s="5" t="s">
        <v>315</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10</v>
      </c>
      <c r="E2" s="11">
        <v>0.35</v>
      </c>
      <c r="F2" s="12">
        <f>D2*E2</f>
        <v>3.5</v>
      </c>
      <c r="G2" s="11" t="s">
        <v>316</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10</v>
      </c>
      <c r="E7" s="11">
        <v>0.2</v>
      </c>
      <c r="F7" s="12">
        <f>D7*E7</f>
        <v>2</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10</v>
      </c>
      <c r="E12" s="11">
        <v>0.05</v>
      </c>
      <c r="F12" s="12">
        <f>D12*E12</f>
        <v>0.5</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10</v>
      </c>
      <c r="E16" s="11">
        <v>0.05</v>
      </c>
      <c r="F16" s="12">
        <f>D16*E16</f>
        <v>0.5</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10</v>
      </c>
      <c r="E20" s="24">
        <v>0.03</v>
      </c>
      <c r="F20" s="37">
        <f>D20*E20</f>
        <v>0.3</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10.000000000000004</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317</v>
      </c>
      <c r="D1" s="4" t="s">
        <v>3</v>
      </c>
      <c r="E1" s="4" t="s">
        <v>4</v>
      </c>
      <c r="F1" s="5" t="s">
        <v>318</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4</v>
      </c>
      <c r="E2" s="11">
        <v>0.35</v>
      </c>
      <c r="F2" s="12">
        <f>D2*E2</f>
        <v>1.4</v>
      </c>
      <c r="G2" s="43" t="s">
        <v>319</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0</v>
      </c>
      <c r="E20" s="24">
        <v>0.03</v>
      </c>
      <c r="F20" s="37">
        <f>D20*E20</f>
        <v>0</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6.45</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320</v>
      </c>
      <c r="D1" s="4" t="s">
        <v>3</v>
      </c>
      <c r="E1" s="4" t="s">
        <v>4</v>
      </c>
      <c r="F1" s="5" t="s">
        <v>321</v>
      </c>
      <c r="G1" s="6"/>
      <c r="H1" s="6"/>
      <c r="I1" s="6"/>
      <c r="J1" s="6"/>
      <c r="K1" s="6"/>
      <c r="L1" s="6"/>
      <c r="M1" s="6"/>
      <c r="N1" s="6"/>
      <c r="O1" s="6"/>
      <c r="P1" s="6"/>
      <c r="Q1" s="6"/>
      <c r="R1" s="6"/>
      <c r="S1" s="6"/>
      <c r="T1" s="6"/>
      <c r="U1" s="6"/>
      <c r="V1" s="6"/>
      <c r="W1" s="6"/>
      <c r="X1" s="6"/>
      <c r="Y1" s="6"/>
      <c r="Z1" s="6"/>
      <c r="AA1" s="6"/>
      <c r="AB1" s="6"/>
    </row>
    <row r="2" spans="1:28">
      <c r="A2" s="7" t="s">
        <v>6</v>
      </c>
      <c r="B2" s="8" t="s">
        <v>7</v>
      </c>
      <c r="C2" s="9" t="s">
        <v>8</v>
      </c>
      <c r="D2" s="38">
        <v>3</v>
      </c>
      <c r="E2" s="11">
        <v>0.35</v>
      </c>
      <c r="F2" s="12">
        <f>D2*E2</f>
        <v>1.0499999999999998</v>
      </c>
      <c r="G2" s="47"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0</v>
      </c>
      <c r="E12" s="11">
        <v>0.05</v>
      </c>
      <c r="F12" s="12">
        <f>D12*E12</f>
        <v>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46">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0</v>
      </c>
      <c r="E23" s="24">
        <v>0.03</v>
      </c>
      <c r="F23" s="37">
        <f>D23*E23</f>
        <v>0</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3.3899999999999997</v>
      </c>
    </row>
    <row r="35" spans="1:6" ht="15.75" customHeight="1">
      <c r="B35" s="13"/>
    </row>
    <row r="36" spans="1:6" ht="15.75" customHeight="1">
      <c r="A36" s="7"/>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323</v>
      </c>
      <c r="D1" s="4" t="s">
        <v>3</v>
      </c>
      <c r="E1" s="4" t="s">
        <v>4</v>
      </c>
      <c r="F1" s="5" t="s">
        <v>324</v>
      </c>
      <c r="G1" s="6"/>
      <c r="H1" s="6"/>
      <c r="I1" s="6"/>
      <c r="J1" s="6"/>
      <c r="K1" s="6"/>
      <c r="L1" s="6"/>
      <c r="M1" s="6"/>
      <c r="N1" s="6"/>
      <c r="O1" s="6"/>
      <c r="P1" s="6"/>
      <c r="Q1" s="6"/>
      <c r="R1" s="6"/>
      <c r="S1" s="6"/>
      <c r="T1" s="6"/>
      <c r="U1" s="6"/>
      <c r="V1" s="6"/>
      <c r="W1" s="6"/>
      <c r="X1" s="6"/>
      <c r="Y1" s="6"/>
      <c r="Z1" s="6"/>
      <c r="AA1" s="6"/>
      <c r="AB1" s="6"/>
    </row>
    <row r="2" spans="1:28">
      <c r="A2" s="7" t="s">
        <v>6</v>
      </c>
      <c r="B2" s="8" t="s">
        <v>7</v>
      </c>
      <c r="C2" s="9" t="s">
        <v>8</v>
      </c>
      <c r="D2" s="38">
        <v>3</v>
      </c>
      <c r="E2" s="11">
        <v>0.35</v>
      </c>
      <c r="F2" s="12">
        <f>D2*E2</f>
        <v>1.0499999999999998</v>
      </c>
      <c r="G2" s="47"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313</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0</v>
      </c>
      <c r="E12" s="11">
        <v>0.05</v>
      </c>
      <c r="F12" s="12">
        <f>D12*E12</f>
        <v>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0</v>
      </c>
      <c r="E20" s="24">
        <v>0.03</v>
      </c>
      <c r="F20" s="37">
        <f>D20*E20</f>
        <v>0</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3.5999999999999996</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325</v>
      </c>
      <c r="D1" s="4" t="s">
        <v>3</v>
      </c>
      <c r="E1" s="4" t="s">
        <v>4</v>
      </c>
      <c r="F1" s="5" t="s">
        <v>326</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0</v>
      </c>
      <c r="E2" s="11">
        <v>0.35</v>
      </c>
      <c r="F2" s="12">
        <f>D2*E2</f>
        <v>0</v>
      </c>
      <c r="G2" s="11" t="s">
        <v>327</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328</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0</v>
      </c>
      <c r="E16" s="11">
        <v>0.05</v>
      </c>
      <c r="F16" s="12">
        <f>D16*E16</f>
        <v>0</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0</v>
      </c>
      <c r="E20" s="24">
        <v>0.03</v>
      </c>
      <c r="F20" s="37">
        <f>D20*E20</f>
        <v>0</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1.35</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E18" sqref="E18"/>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 min="7" max="7" width="16" customWidth="1"/>
  </cols>
  <sheetData>
    <row r="1" spans="1:28" ht="15.75" customHeight="1">
      <c r="A1" s="1" t="s">
        <v>0</v>
      </c>
      <c r="B1" s="2" t="s">
        <v>1</v>
      </c>
      <c r="C1" s="4" t="s">
        <v>329</v>
      </c>
      <c r="D1" s="4" t="s">
        <v>3</v>
      </c>
      <c r="E1" s="4" t="s">
        <v>4</v>
      </c>
      <c r="F1" s="5" t="s">
        <v>330</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4</v>
      </c>
      <c r="E2" s="11">
        <v>0.35</v>
      </c>
      <c r="F2" s="12">
        <f>D2*E2</f>
        <v>1.4</v>
      </c>
      <c r="G2" s="11" t="s">
        <v>331</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48">
        <v>8</v>
      </c>
      <c r="E12" s="11">
        <v>0.05</v>
      </c>
      <c r="F12" s="12">
        <f>D12*E12</f>
        <v>0.4</v>
      </c>
      <c r="G12" s="11" t="s">
        <v>332</v>
      </c>
    </row>
    <row r="13" spans="1:28" ht="15.75" customHeight="1">
      <c r="A13" s="6"/>
      <c r="B13" s="13"/>
      <c r="C13" s="16" t="s">
        <v>25</v>
      </c>
      <c r="D13" s="49"/>
      <c r="F13" s="19"/>
    </row>
    <row r="14" spans="1:28" ht="15.75" customHeight="1">
      <c r="A14" s="6"/>
      <c r="B14" s="13"/>
      <c r="C14" s="16" t="s">
        <v>26</v>
      </c>
      <c r="D14" s="49"/>
      <c r="F14" s="19"/>
    </row>
    <row r="15" spans="1:28" ht="15.75" customHeight="1">
      <c r="A15" s="6"/>
      <c r="B15" s="13"/>
      <c r="C15" s="16" t="s">
        <v>27</v>
      </c>
      <c r="D15" s="49"/>
      <c r="F15" s="19"/>
    </row>
    <row r="16" spans="1:28" ht="15.75" customHeight="1">
      <c r="A16" s="7" t="s">
        <v>28</v>
      </c>
      <c r="B16" s="19" t="s">
        <v>29</v>
      </c>
      <c r="C16" s="16" t="s">
        <v>15</v>
      </c>
      <c r="D16" s="38">
        <v>8</v>
      </c>
      <c r="E16" s="11">
        <v>0.05</v>
      </c>
      <c r="F16" s="12">
        <f>D16*E16</f>
        <v>0.4</v>
      </c>
    </row>
    <row r="17" spans="1:7" ht="15.75" customHeight="1">
      <c r="A17" s="7"/>
      <c r="B17" s="20"/>
      <c r="C17" s="16" t="s">
        <v>30</v>
      </c>
      <c r="E17" s="11"/>
      <c r="F17" s="19"/>
    </row>
    <row r="18" spans="1:7" ht="15.75" customHeight="1">
      <c r="A18" s="7"/>
      <c r="B18" s="20"/>
      <c r="C18" s="16" t="s">
        <v>31</v>
      </c>
      <c r="E18" s="11"/>
      <c r="F18" s="19"/>
    </row>
    <row r="19" spans="1:7" ht="15.75" customHeight="1">
      <c r="A19" s="7"/>
      <c r="B19" s="17"/>
      <c r="C19" s="16" t="s">
        <v>32</v>
      </c>
      <c r="E19" s="11"/>
      <c r="F19" s="19"/>
    </row>
    <row r="20" spans="1:7" ht="15.75" customHeight="1">
      <c r="A20" s="21" t="s">
        <v>33</v>
      </c>
      <c r="B20" s="15" t="s">
        <v>34</v>
      </c>
      <c r="C20" s="22" t="s">
        <v>35</v>
      </c>
      <c r="D20" s="39">
        <v>10</v>
      </c>
      <c r="E20" s="24">
        <v>0.03</v>
      </c>
      <c r="F20" s="37">
        <f>D20*E20</f>
        <v>0.3</v>
      </c>
    </row>
    <row r="21" spans="1:7" ht="15.75" customHeight="1">
      <c r="A21" s="26"/>
      <c r="B21" s="27"/>
      <c r="C21" s="28" t="s">
        <v>36</v>
      </c>
      <c r="D21" s="29"/>
      <c r="E21" s="26"/>
      <c r="F21" s="29"/>
    </row>
    <row r="22" spans="1:7" ht="15.75" customHeight="1">
      <c r="A22" s="26"/>
      <c r="B22" s="27"/>
      <c r="C22" s="28" t="s">
        <v>37</v>
      </c>
      <c r="D22" s="30"/>
      <c r="E22" s="26"/>
      <c r="F22" s="29"/>
    </row>
    <row r="23" spans="1:7" ht="15.75" customHeight="1">
      <c r="A23" s="26"/>
      <c r="B23" s="15" t="s">
        <v>38</v>
      </c>
      <c r="C23" s="22" t="s">
        <v>39</v>
      </c>
      <c r="D23" s="39">
        <v>10</v>
      </c>
      <c r="E23" s="24">
        <v>0.03</v>
      </c>
      <c r="F23" s="37">
        <f>D23*E23</f>
        <v>0.3</v>
      </c>
    </row>
    <row r="24" spans="1:7" ht="15.75" customHeight="1">
      <c r="A24" s="26"/>
      <c r="B24" s="27"/>
      <c r="C24" s="28" t="s">
        <v>40</v>
      </c>
      <c r="D24" s="29"/>
      <c r="E24" s="26"/>
      <c r="F24" s="29"/>
    </row>
    <row r="25" spans="1:7" ht="15.75" customHeight="1">
      <c r="A25" s="26"/>
      <c r="B25" s="27"/>
      <c r="C25" s="28" t="s">
        <v>41</v>
      </c>
      <c r="D25" s="30"/>
      <c r="E25" s="26"/>
      <c r="F25" s="29"/>
    </row>
    <row r="26" spans="1:7" ht="15.75" customHeight="1">
      <c r="B26" s="15" t="s">
        <v>42</v>
      </c>
      <c r="C26" s="16" t="s">
        <v>43</v>
      </c>
      <c r="D26" s="38">
        <v>3</v>
      </c>
      <c r="E26" s="11">
        <v>0.03</v>
      </c>
      <c r="F26" s="12">
        <f>D26*E26</f>
        <v>0.09</v>
      </c>
      <c r="G26" s="11" t="s">
        <v>333</v>
      </c>
    </row>
    <row r="27" spans="1:7" ht="15.75" customHeight="1">
      <c r="B27" s="17"/>
      <c r="C27" s="16" t="s">
        <v>44</v>
      </c>
      <c r="F27" s="19"/>
    </row>
    <row r="28" spans="1:7" ht="15.75" customHeight="1">
      <c r="A28" s="11"/>
      <c r="B28" s="17"/>
      <c r="C28" s="16" t="s">
        <v>45</v>
      </c>
      <c r="E28" s="11"/>
      <c r="F28" s="19"/>
    </row>
    <row r="29" spans="1:7" ht="15.75" customHeight="1">
      <c r="B29" s="17" t="s">
        <v>46</v>
      </c>
      <c r="C29" s="16" t="s">
        <v>47</v>
      </c>
      <c r="D29" s="38">
        <v>10</v>
      </c>
      <c r="E29" s="11">
        <v>0.03</v>
      </c>
      <c r="F29" s="12">
        <f>D29*E29</f>
        <v>0.3</v>
      </c>
    </row>
    <row r="30" spans="1:7" ht="15.75" customHeight="1">
      <c r="B30" s="13"/>
      <c r="C30" s="16" t="s">
        <v>48</v>
      </c>
      <c r="F30" s="19"/>
    </row>
    <row r="31" spans="1:7" ht="15.75" customHeight="1">
      <c r="B31" s="17" t="s">
        <v>49</v>
      </c>
      <c r="C31" s="16" t="s">
        <v>50</v>
      </c>
      <c r="D31" s="38">
        <v>10</v>
      </c>
      <c r="E31" s="11">
        <v>0.03</v>
      </c>
      <c r="F31" s="12">
        <f>D31*E31</f>
        <v>0.3</v>
      </c>
    </row>
    <row r="32" spans="1:7" ht="15.75" customHeight="1">
      <c r="B32" s="13"/>
      <c r="C32" s="16" t="s">
        <v>51</v>
      </c>
    </row>
    <row r="33" spans="1:8" ht="15.75" customHeight="1">
      <c r="B33" s="13"/>
      <c r="C33" s="16" t="s">
        <v>52</v>
      </c>
      <c r="F33" s="11">
        <v>1</v>
      </c>
    </row>
    <row r="34" spans="1:8">
      <c r="A34" s="31" t="s">
        <v>53</v>
      </c>
      <c r="B34" s="32"/>
      <c r="C34" s="40"/>
      <c r="D34" s="34"/>
      <c r="E34" s="34">
        <f t="shared" ref="E34:F34" si="0">SUM(E2:E33)</f>
        <v>1.0000000000000002</v>
      </c>
      <c r="F34" s="42">
        <f t="shared" si="0"/>
        <v>8.09</v>
      </c>
    </row>
    <row r="35" spans="1:8" ht="15.75" customHeight="1">
      <c r="B35" s="13"/>
      <c r="F35" s="44" t="s">
        <v>310</v>
      </c>
      <c r="G35" s="45"/>
      <c r="H35" s="11" t="s">
        <v>334</v>
      </c>
    </row>
    <row r="36" spans="1:8" ht="15.75" customHeight="1">
      <c r="B36" s="13"/>
    </row>
    <row r="37" spans="1:8" ht="15.75" customHeight="1">
      <c r="B37" s="13"/>
    </row>
    <row r="38" spans="1:8" ht="15.75" customHeight="1">
      <c r="B38" s="13"/>
    </row>
    <row r="39" spans="1:8" ht="15.75" customHeight="1">
      <c r="B39" s="13"/>
    </row>
    <row r="40" spans="1:8" ht="15.75" customHeight="1">
      <c r="B40" s="13"/>
    </row>
    <row r="41" spans="1:8" ht="15.75" customHeight="1">
      <c r="B41" s="13"/>
    </row>
    <row r="42" spans="1:8" ht="15.75" customHeight="1">
      <c r="B42" s="13"/>
    </row>
    <row r="43" spans="1:8" ht="15.75" customHeight="1">
      <c r="B43" s="13"/>
    </row>
    <row r="44" spans="1:8" ht="15.75" customHeight="1">
      <c r="B44" s="13"/>
    </row>
    <row r="45" spans="1:8" ht="15.75" customHeight="1">
      <c r="B45" s="13"/>
    </row>
    <row r="46" spans="1:8" ht="15.75" customHeight="1">
      <c r="B46" s="13"/>
    </row>
    <row r="47" spans="1:8" ht="15.75" customHeight="1">
      <c r="B47" s="13"/>
    </row>
    <row r="48" spans="1:8"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Y961"/>
  <sheetViews>
    <sheetView tabSelected="1" zoomScale="125" zoomScaleNormal="125" zoomScalePageLayoutView="125" workbookViewId="0">
      <pane xSplit="3" ySplit="1" topLeftCell="D43" activePane="bottomRight" state="frozen"/>
      <selection pane="topRight" activeCell="D1" sqref="D1"/>
      <selection pane="bottomLeft" activeCell="A2" sqref="A2"/>
      <selection pane="bottomRight" activeCell="A50" sqref="A50"/>
    </sheetView>
  </sheetViews>
  <sheetFormatPr baseColWidth="10" defaultColWidth="14.5" defaultRowHeight="15.75" customHeight="1" x14ac:dyDescent="0"/>
  <cols>
    <col min="1" max="1" width="10" style="63" customWidth="1"/>
    <col min="2" max="2" width="16.83203125" style="63" customWidth="1"/>
    <col min="3" max="3" width="23.1640625" style="63" customWidth="1"/>
    <col min="4" max="4" width="9.83203125" style="63" customWidth="1"/>
    <col min="5" max="5" width="13.5" style="63" customWidth="1"/>
    <col min="6" max="6" width="11.33203125" style="63" customWidth="1"/>
    <col min="7" max="14" width="10.1640625" style="63" customWidth="1"/>
    <col min="15" max="15" width="99.83203125" style="63" customWidth="1"/>
    <col min="16" max="16" width="17.5" style="63" customWidth="1"/>
    <col min="17" max="19" width="14.5" style="63"/>
    <col min="20" max="20" width="13.33203125" style="63" customWidth="1"/>
    <col min="21" max="21" width="14.5" style="63" customWidth="1"/>
    <col min="22" max="22" width="14.33203125" style="63" customWidth="1"/>
    <col min="23" max="23" width="16.33203125" style="63" customWidth="1"/>
    <col min="24" max="24" width="16.1640625" style="63" customWidth="1"/>
    <col min="25" max="25" width="16.5" style="63" customWidth="1"/>
    <col min="26" max="16384" width="14.5" style="63"/>
  </cols>
  <sheetData>
    <row r="1" spans="1:25" ht="52">
      <c r="A1" s="59" t="s">
        <v>54</v>
      </c>
      <c r="B1" s="60" t="s">
        <v>55</v>
      </c>
      <c r="C1" s="60" t="s">
        <v>56</v>
      </c>
      <c r="D1" s="61" t="s">
        <v>57</v>
      </c>
      <c r="E1" s="60" t="s">
        <v>58</v>
      </c>
      <c r="F1" s="60" t="s">
        <v>59</v>
      </c>
      <c r="G1" s="60" t="s">
        <v>60</v>
      </c>
      <c r="H1" s="60" t="s">
        <v>61</v>
      </c>
      <c r="I1" s="60" t="s">
        <v>62</v>
      </c>
      <c r="J1" s="60" t="s">
        <v>63</v>
      </c>
      <c r="K1" s="60" t="s">
        <v>64</v>
      </c>
      <c r="L1" s="60" t="s">
        <v>65</v>
      </c>
      <c r="M1" s="60" t="s">
        <v>66</v>
      </c>
      <c r="N1" s="60" t="s">
        <v>67</v>
      </c>
      <c r="O1" s="62" t="s">
        <v>68</v>
      </c>
      <c r="P1" s="60" t="s">
        <v>69</v>
      </c>
      <c r="Q1" s="60" t="s">
        <v>70</v>
      </c>
      <c r="R1" s="60" t="s">
        <v>71</v>
      </c>
      <c r="S1" s="60" t="s">
        <v>72</v>
      </c>
      <c r="T1" s="60" t="s">
        <v>73</v>
      </c>
      <c r="U1" s="60" t="s">
        <v>74</v>
      </c>
      <c r="V1" s="60" t="s">
        <v>75</v>
      </c>
      <c r="W1" s="60" t="s">
        <v>76</v>
      </c>
      <c r="X1" s="60" t="s">
        <v>77</v>
      </c>
      <c r="Y1" s="60" t="s">
        <v>78</v>
      </c>
    </row>
    <row r="2" spans="1:25" ht="65">
      <c r="A2" s="64">
        <v>1</v>
      </c>
      <c r="B2" s="60">
        <v>1</v>
      </c>
      <c r="C2" s="60" t="s">
        <v>79</v>
      </c>
      <c r="D2" s="65" t="s">
        <v>80</v>
      </c>
      <c r="E2" s="66">
        <v>5</v>
      </c>
      <c r="F2" s="67" t="s">
        <v>81</v>
      </c>
      <c r="G2" s="68" t="s">
        <v>82</v>
      </c>
      <c r="H2" s="68"/>
      <c r="I2" s="68"/>
      <c r="J2" s="68" t="s">
        <v>82</v>
      </c>
      <c r="K2" s="68"/>
      <c r="L2" s="68"/>
      <c r="M2" s="68"/>
      <c r="N2" s="68"/>
      <c r="O2" s="67" t="s">
        <v>83</v>
      </c>
      <c r="P2" s="69" t="s">
        <v>84</v>
      </c>
      <c r="Q2" s="70" t="s">
        <v>85</v>
      </c>
      <c r="R2" s="69" t="s">
        <v>86</v>
      </c>
      <c r="S2" s="69" t="s">
        <v>87</v>
      </c>
      <c r="T2" s="71">
        <f>Enova!D2/10</f>
        <v>1</v>
      </c>
      <c r="U2" s="71">
        <f>Enova!D7/10</f>
        <v>1</v>
      </c>
      <c r="V2" s="71">
        <f>Enova!D10/10</f>
        <v>1</v>
      </c>
      <c r="W2" s="72">
        <f ca="1">IFERROR(__xludf.DUMMYFUNCTION("SUM(IMPORTRANGE(""https://docs.google.com/spreadsheets/d/19OQmboFDF7WKHL5eOUGOd6To4Gv0o4GH0bd4mIEmouA/edit#gid=85891240"", ""Enova!D20:D31""))/5/10"),1)</f>
        <v>1</v>
      </c>
      <c r="X2" s="71">
        <f>Enova!D12/10</f>
        <v>1</v>
      </c>
      <c r="Y2" s="73">
        <f>Enova!D16/10</f>
        <v>1</v>
      </c>
    </row>
    <row r="3" spans="1:25" ht="52">
      <c r="A3" s="64">
        <v>2</v>
      </c>
      <c r="B3" s="60">
        <v>2</v>
      </c>
      <c r="C3" s="60" t="s">
        <v>88</v>
      </c>
      <c r="D3" s="65">
        <f>'Diamond Energy'!F34</f>
        <v>10.000000000000004</v>
      </c>
      <c r="E3" s="66">
        <v>5</v>
      </c>
      <c r="F3" s="74" t="s">
        <v>89</v>
      </c>
      <c r="G3" s="74" t="s">
        <v>82</v>
      </c>
      <c r="H3" s="74" t="s">
        <v>82</v>
      </c>
      <c r="I3" s="74" t="s">
        <v>82</v>
      </c>
      <c r="J3" s="74" t="s">
        <v>82</v>
      </c>
      <c r="K3" s="74"/>
      <c r="L3" s="74" t="s">
        <v>82</v>
      </c>
      <c r="M3" s="74"/>
      <c r="N3" s="74"/>
      <c r="O3" s="67" t="s">
        <v>90</v>
      </c>
      <c r="P3" s="69" t="s">
        <v>91</v>
      </c>
      <c r="Q3" s="69" t="s">
        <v>92</v>
      </c>
      <c r="R3" s="69" t="s">
        <v>93</v>
      </c>
      <c r="S3" s="69" t="s">
        <v>87</v>
      </c>
      <c r="T3" s="71">
        <f>'Diamond Energy'!D2/10</f>
        <v>1</v>
      </c>
      <c r="U3" s="71">
        <f>'Diamond Energy'!D7/10</f>
        <v>1</v>
      </c>
      <c r="V3" s="71">
        <f>'Diamond Energy'!D10/10</f>
        <v>1</v>
      </c>
      <c r="W3" s="72">
        <f ca="1">IFERROR(__xludf.DUMMYFUNCTION("SUM(IMPORTRANGE(""https://docs.google.com/spreadsheets/d/19OQmboFDF7WKHL5eOUGOd6To4Gv0o4GH0bd4mIEmouA/edit#gid=85891240"", ""Diamond Energy!D20:D31""))/5/10"),1)</f>
        <v>1</v>
      </c>
      <c r="X3" s="71">
        <f>'Diamond Energy'!D12/10</f>
        <v>1</v>
      </c>
      <c r="Y3" s="73">
        <f>'Diamond Energy'!D16/10</f>
        <v>1</v>
      </c>
    </row>
    <row r="4" spans="1:25" ht="64.5" customHeight="1">
      <c r="A4" s="64">
        <v>3</v>
      </c>
      <c r="B4" s="60">
        <v>3</v>
      </c>
      <c r="C4" s="60" t="s">
        <v>94</v>
      </c>
      <c r="D4" s="65">
        <f>'Momentum Energy'!F34</f>
        <v>8.6</v>
      </c>
      <c r="E4" s="66">
        <v>4.5</v>
      </c>
      <c r="F4" s="68" t="s">
        <v>95</v>
      </c>
      <c r="G4" s="68" t="s">
        <v>82</v>
      </c>
      <c r="H4" s="68" t="s">
        <v>82</v>
      </c>
      <c r="I4" s="68" t="s">
        <v>82</v>
      </c>
      <c r="J4" s="68" t="s">
        <v>82</v>
      </c>
      <c r="K4" s="68"/>
      <c r="L4" s="68"/>
      <c r="M4" s="68"/>
      <c r="N4" s="68"/>
      <c r="O4" s="67" t="s">
        <v>96</v>
      </c>
      <c r="P4" s="69" t="s">
        <v>97</v>
      </c>
      <c r="Q4" s="69" t="s">
        <v>98</v>
      </c>
      <c r="R4" s="69" t="s">
        <v>93</v>
      </c>
      <c r="S4" s="75" t="s">
        <v>99</v>
      </c>
      <c r="T4" s="71">
        <f>'Momentum Energy'!$D$2/10</f>
        <v>0.6</v>
      </c>
      <c r="U4" s="71">
        <f>'Momentum Energy'!$D$7/10</f>
        <v>1</v>
      </c>
      <c r="V4" s="71">
        <f>'Momentum Energy'!$D$10/10</f>
        <v>1</v>
      </c>
      <c r="W4" s="72">
        <f ca="1">IFERROR(__xludf.DUMMYFUNCTION("SUM(IMPORTRANGE(""https://docs.google.com/spreadsheets/d/19OQmboFDF7WKHL5eOUGOd6To4Gv0o4GH0bd4mIEmouA/edit#gid=85891240"", ""Momentum Energy!D20:D31""))/5/10"),1)</f>
        <v>1</v>
      </c>
      <c r="X4" s="71">
        <f>'Momentum Energy'!$D$12/10</f>
        <v>1</v>
      </c>
      <c r="Y4" s="73">
        <f>'Momentum Energy'!$D$16/10</f>
        <v>1</v>
      </c>
    </row>
    <row r="5" spans="1:25" ht="72.75" customHeight="1">
      <c r="A5" s="64">
        <v>4</v>
      </c>
      <c r="B5" s="60">
        <v>4</v>
      </c>
      <c r="C5" s="76" t="s">
        <v>110</v>
      </c>
      <c r="D5" s="65">
        <f>'Energy Locals'!F34</f>
        <v>8.09</v>
      </c>
      <c r="E5" s="66">
        <v>4.5</v>
      </c>
      <c r="F5" s="67" t="s">
        <v>111</v>
      </c>
      <c r="G5" s="68" t="s">
        <v>82</v>
      </c>
      <c r="H5" s="68" t="s">
        <v>82</v>
      </c>
      <c r="I5" s="68" t="s">
        <v>82</v>
      </c>
      <c r="J5" s="68" t="s">
        <v>82</v>
      </c>
      <c r="K5" s="68"/>
      <c r="L5" s="68"/>
      <c r="M5" s="68" t="s">
        <v>82</v>
      </c>
      <c r="N5" s="68" t="s">
        <v>112</v>
      </c>
      <c r="O5" s="67" t="s">
        <v>113</v>
      </c>
      <c r="P5" s="69" t="s">
        <v>114</v>
      </c>
      <c r="Q5" s="69" t="s">
        <v>93</v>
      </c>
      <c r="R5" s="69" t="s">
        <v>115</v>
      </c>
      <c r="S5" s="75" t="s">
        <v>116</v>
      </c>
      <c r="T5" s="71">
        <f>'Energy Locals'!D2/10</f>
        <v>0.4</v>
      </c>
      <c r="U5" s="71">
        <f>'Energy Locals'!D7/10</f>
        <v>0.8</v>
      </c>
      <c r="V5" s="71">
        <f>'Energy Locals'!D10/10</f>
        <v>1</v>
      </c>
      <c r="W5" s="72">
        <f ca="1">IFERROR(__xludf.DUMMYFUNCTION("SUM(IMPORTRANGE(""https://docs.google.com/spreadsheets/d/19OQmboFDF7WKHL5eOUGOd6To4Gv0o4GH0bd4mIEmouA/edit#gid=85891240"", ""Energy Locals!D20:D31""))/5/10"),0.86)</f>
        <v>0.86</v>
      </c>
      <c r="X5" s="71">
        <f>'Energy Locals'!D12/10</f>
        <v>0.8</v>
      </c>
      <c r="Y5" s="73">
        <f>'Energy Locals'!D16/10</f>
        <v>0.8</v>
      </c>
    </row>
    <row r="6" spans="1:25" ht="56.25" customHeight="1">
      <c r="A6" s="64">
        <v>4</v>
      </c>
      <c r="B6" s="60">
        <v>5</v>
      </c>
      <c r="C6" s="60" t="s">
        <v>100</v>
      </c>
      <c r="D6" s="65">
        <f>'Aurora Energy'!F34</f>
        <v>8.09</v>
      </c>
      <c r="E6" s="66">
        <v>4.5</v>
      </c>
      <c r="F6" s="67" t="s">
        <v>66</v>
      </c>
      <c r="G6" s="68"/>
      <c r="H6" s="68"/>
      <c r="I6" s="68"/>
      <c r="J6" s="68"/>
      <c r="K6" s="68"/>
      <c r="L6" s="68"/>
      <c r="M6" s="68" t="s">
        <v>82</v>
      </c>
      <c r="N6" s="68"/>
      <c r="O6" s="67" t="s">
        <v>101</v>
      </c>
      <c r="P6" s="69" t="s">
        <v>97</v>
      </c>
      <c r="Q6" s="69" t="s">
        <v>98</v>
      </c>
      <c r="R6" s="69" t="s">
        <v>102</v>
      </c>
      <c r="S6" s="75" t="s">
        <v>99</v>
      </c>
      <c r="T6" s="71">
        <f>'Aurora Energy'!$D$2/10</f>
        <v>0.6</v>
      </c>
      <c r="U6" s="71">
        <f>'Aurora Energy'!$D$7/10</f>
        <v>1</v>
      </c>
      <c r="V6" s="71">
        <f>'Aurora Energy'!$D$10/10</f>
        <v>1</v>
      </c>
      <c r="W6" s="72">
        <f ca="1">IFERROR(__xludf.DUMMYFUNCTION("SUM(IMPORTRANGE(""https://docs.google.com/spreadsheets/d/19OQmboFDF7WKHL5eOUGOd6To4Gv0o4GH0bd4mIEmouA/edit#gid=85891240"", ""Aurora Energy!D20:D31""))/5/10"),0.659999999999999)</f>
        <v>0.65999999999999903</v>
      </c>
      <c r="X6" s="71">
        <f>'Aurora Energy'!$D$12/10</f>
        <v>1</v>
      </c>
      <c r="Y6" s="73">
        <f>'Aurora Energy'!$D$16/10</f>
        <v>1</v>
      </c>
    </row>
    <row r="7" spans="1:25" ht="63.75" customHeight="1">
      <c r="A7" s="64">
        <v>5</v>
      </c>
      <c r="B7" s="60">
        <v>6</v>
      </c>
      <c r="C7" s="76" t="s">
        <v>103</v>
      </c>
      <c r="D7" s="65">
        <f>'Indigo Power'!F34</f>
        <v>7.88</v>
      </c>
      <c r="E7" s="66">
        <v>4</v>
      </c>
      <c r="F7" s="67" t="s">
        <v>104</v>
      </c>
      <c r="G7" s="68" t="s">
        <v>82</v>
      </c>
      <c r="H7" s="68" t="s">
        <v>82</v>
      </c>
      <c r="I7" s="68"/>
      <c r="J7" s="68"/>
      <c r="K7" s="68"/>
      <c r="L7" s="68"/>
      <c r="M7" s="68"/>
      <c r="N7" s="68"/>
      <c r="O7" s="67" t="s">
        <v>105</v>
      </c>
      <c r="P7" s="69" t="s">
        <v>106</v>
      </c>
      <c r="Q7" s="69" t="s">
        <v>107</v>
      </c>
      <c r="R7" s="69" t="s">
        <v>108</v>
      </c>
      <c r="S7" s="75" t="s">
        <v>109</v>
      </c>
      <c r="T7" s="71">
        <f>'Indigo Power'!$D$2/10</f>
        <v>0.4</v>
      </c>
      <c r="U7" s="71">
        <f>'Indigo Power'!$D$7/10</f>
        <v>0.8</v>
      </c>
      <c r="V7" s="71">
        <f>'Indigo Power'!$D$10/10</f>
        <v>1</v>
      </c>
      <c r="W7" s="72">
        <f ca="1">IFERROR(__xludf.DUMMYFUNCTION("SUM(IMPORTRANGE(""https://docs.google.com/spreadsheets/d/19OQmboFDF7WKHL5eOUGOd6To4Gv0o4GH0bd4mIEmouA/edit#gid=85891240"", ""Indigo Power!D20:D31""))/5/10"),0.72)</f>
        <v>0.72</v>
      </c>
      <c r="X7" s="71">
        <f>'Indigo Power'!$D$12/10</f>
        <v>0.8</v>
      </c>
      <c r="Y7" s="73">
        <f>'Indigo Power'!$D$16/10</f>
        <v>0.8</v>
      </c>
    </row>
    <row r="8" spans="1:25" ht="65">
      <c r="A8" s="64">
        <v>5</v>
      </c>
      <c r="B8" s="60">
        <v>7</v>
      </c>
      <c r="C8" s="76" t="s">
        <v>121</v>
      </c>
      <c r="D8" s="65">
        <f>CoPower!F34</f>
        <v>7.88</v>
      </c>
      <c r="E8" s="66">
        <v>4</v>
      </c>
      <c r="F8" s="67" t="s">
        <v>111</v>
      </c>
      <c r="G8" s="68" t="s">
        <v>82</v>
      </c>
      <c r="H8" s="68" t="s">
        <v>82</v>
      </c>
      <c r="I8" s="68" t="s">
        <v>82</v>
      </c>
      <c r="J8" s="68" t="s">
        <v>82</v>
      </c>
      <c r="K8" s="68"/>
      <c r="L8" s="68"/>
      <c r="M8" s="68"/>
      <c r="N8" s="68"/>
      <c r="O8" s="67" t="s">
        <v>122</v>
      </c>
      <c r="P8" s="69" t="s">
        <v>123</v>
      </c>
      <c r="Q8" s="69" t="s">
        <v>124</v>
      </c>
      <c r="R8" s="69" t="s">
        <v>125</v>
      </c>
      <c r="S8" s="75" t="s">
        <v>126</v>
      </c>
      <c r="T8" s="71">
        <f>CoPower!$D$2/10</f>
        <v>0.4</v>
      </c>
      <c r="U8" s="71">
        <f>CoPower!$D$7/10</f>
        <v>0.8</v>
      </c>
      <c r="V8" s="71">
        <f>CoPower!$D$10/10</f>
        <v>1</v>
      </c>
      <c r="W8" s="72">
        <f ca="1">IFERROR(__xludf.DUMMYFUNCTION("SUM(IMPORTRANGE(""https://docs.google.com/spreadsheets/d/19OQmboFDF7WKHL5eOUGOd6To4Gv0o4GH0bd4mIEmouA/edit#gid=85891240"", ""CoPower!D20:D31""))/5/10"),0.52)</f>
        <v>0.52</v>
      </c>
      <c r="X8" s="71">
        <f>CoPower!$D$12/10</f>
        <v>0.8</v>
      </c>
      <c r="Y8" s="73">
        <f>CoPower!$D$16/10</f>
        <v>0.8</v>
      </c>
    </row>
    <row r="9" spans="1:25" ht="57.75" customHeight="1">
      <c r="A9" s="59">
        <v>6</v>
      </c>
      <c r="B9" s="60">
        <v>8</v>
      </c>
      <c r="C9" s="76" t="s">
        <v>117</v>
      </c>
      <c r="D9" s="65">
        <f>'Nectr Energy'!F34</f>
        <v>7.3</v>
      </c>
      <c r="E9" s="66">
        <v>4</v>
      </c>
      <c r="F9" s="67" t="s">
        <v>118</v>
      </c>
      <c r="G9" s="68" t="s">
        <v>82</v>
      </c>
      <c r="H9" s="68"/>
      <c r="I9" s="68" t="s">
        <v>82</v>
      </c>
      <c r="J9" s="68" t="s">
        <v>82</v>
      </c>
      <c r="K9" s="68"/>
      <c r="L9" s="68"/>
      <c r="M9" s="68"/>
      <c r="N9" s="68"/>
      <c r="O9" s="67" t="s">
        <v>119</v>
      </c>
      <c r="P9" s="69" t="s">
        <v>93</v>
      </c>
      <c r="Q9" s="69" t="s">
        <v>97</v>
      </c>
      <c r="R9" s="69" t="s">
        <v>120</v>
      </c>
      <c r="S9" s="75" t="s">
        <v>116</v>
      </c>
      <c r="T9" s="71">
        <f>'Nectr Energy'!$D$2/10</f>
        <v>0.4</v>
      </c>
      <c r="U9" s="71">
        <f>'Nectr Energy'!$D$7/10</f>
        <v>0.8</v>
      </c>
      <c r="V9" s="71">
        <f>'Nectr Energy'!$D$10/10</f>
        <v>1</v>
      </c>
      <c r="W9" s="72">
        <f ca="1">IFERROR(__xludf.DUMMYFUNCTION("SUM(IMPORTRANGE(""https://docs.google.com/spreadsheets/d/19OQmboFDF7WKHL5eOUGOd6To4Gv0o4GH0bd4mIEmouA/edit#gid=85891240"", ""Nectr Energy!D20:D31""))/5/10"),1)</f>
        <v>1</v>
      </c>
      <c r="X9" s="71">
        <f>'Nectr Energy'!$D$12/10</f>
        <v>0.8</v>
      </c>
      <c r="Y9" s="73">
        <f>'Nectr Energy'!$D$16/10</f>
        <v>0.8</v>
      </c>
    </row>
    <row r="10" spans="1:25" ht="65">
      <c r="A10" s="64">
        <v>7</v>
      </c>
      <c r="B10" s="60">
        <v>9</v>
      </c>
      <c r="C10" s="76" t="s">
        <v>127</v>
      </c>
      <c r="D10" s="65">
        <f>'Amber Electric'!F34</f>
        <v>7</v>
      </c>
      <c r="E10" s="66">
        <v>4</v>
      </c>
      <c r="F10" s="67" t="s">
        <v>128</v>
      </c>
      <c r="G10" s="68" t="s">
        <v>82</v>
      </c>
      <c r="H10" s="68" t="s">
        <v>82</v>
      </c>
      <c r="I10" s="68" t="s">
        <v>82</v>
      </c>
      <c r="J10" s="68" t="s">
        <v>82</v>
      </c>
      <c r="K10" s="68"/>
      <c r="L10" s="68" t="s">
        <v>82</v>
      </c>
      <c r="M10" s="68"/>
      <c r="N10" s="68"/>
      <c r="O10" s="67" t="s">
        <v>129</v>
      </c>
      <c r="P10" s="69" t="s">
        <v>130</v>
      </c>
      <c r="Q10" s="69" t="s">
        <v>93</v>
      </c>
      <c r="R10" s="69" t="s">
        <v>120</v>
      </c>
      <c r="S10" s="75" t="s">
        <v>116</v>
      </c>
      <c r="T10" s="71">
        <f>'Amber Electric'!$D$2/10</f>
        <v>0.4</v>
      </c>
      <c r="U10" s="71">
        <f>'Amber Electric'!$D$7/10</f>
        <v>0.8</v>
      </c>
      <c r="V10" s="71">
        <f>'Amber Electric'!$D$10/10</f>
        <v>1</v>
      </c>
      <c r="W10" s="72">
        <f ca="1">IFERROR(__xludf.DUMMYFUNCTION("SUM(IMPORTRANGE(""https://docs.google.com/spreadsheets/d/19OQmboFDF7WKHL5eOUGOd6To4Gv0o4GH0bd4mIEmouA/edit#gid=85891240"", ""Amber Electric!D20:D31""))/5/10"),0.8)</f>
        <v>0.8</v>
      </c>
      <c r="X10" s="71">
        <f>'Amber Electric'!$D$12/10</f>
        <v>0.8</v>
      </c>
      <c r="Y10" s="73">
        <f>'Amber Electric'!$D$16/10</f>
        <v>0.8</v>
      </c>
    </row>
    <row r="11" spans="1:25" ht="65">
      <c r="A11" s="64">
        <v>7</v>
      </c>
      <c r="B11" s="60">
        <v>10</v>
      </c>
      <c r="C11" s="60" t="s">
        <v>131</v>
      </c>
      <c r="D11" s="65">
        <f>Powershop!F34</f>
        <v>6.9999999999999991</v>
      </c>
      <c r="E11" s="66">
        <v>4</v>
      </c>
      <c r="F11" s="74" t="s">
        <v>132</v>
      </c>
      <c r="G11" s="74" t="s">
        <v>82</v>
      </c>
      <c r="H11" s="74" t="s">
        <v>82</v>
      </c>
      <c r="I11" s="74" t="s">
        <v>82</v>
      </c>
      <c r="J11" s="74" t="s">
        <v>82</v>
      </c>
      <c r="K11" s="74"/>
      <c r="L11" s="74"/>
      <c r="M11" s="74"/>
      <c r="N11" s="74"/>
      <c r="O11" s="67" t="s">
        <v>133</v>
      </c>
      <c r="P11" s="69" t="s">
        <v>115</v>
      </c>
      <c r="Q11" s="69" t="s">
        <v>97</v>
      </c>
      <c r="R11" s="69" t="s">
        <v>93</v>
      </c>
      <c r="S11" s="75" t="s">
        <v>134</v>
      </c>
      <c r="T11" s="77">
        <f>Powershop!$D$2/10</f>
        <v>1</v>
      </c>
      <c r="U11" s="77">
        <f>Powershop!$D$7/10</f>
        <v>1</v>
      </c>
      <c r="V11" s="77">
        <f>Powershop!$D$10/10</f>
        <v>0</v>
      </c>
      <c r="W11" s="78">
        <f ca="1">IFERROR(__xludf.DUMMYFUNCTION("SUM(IMPORTRANGE(""https://docs.google.com/spreadsheets/d/19OQmboFDF7WKHL5eOUGOd6To4Gv0o4GH0bd4mIEmouA/edit#gid=85891240"", ""Powershop!D20:D31""))/5/10"),1)</f>
        <v>1</v>
      </c>
      <c r="X11" s="77">
        <f>Powershop!$D$12/10</f>
        <v>0</v>
      </c>
      <c r="Y11" s="79">
        <f>Powershop!$D$16/10</f>
        <v>0</v>
      </c>
    </row>
    <row r="12" spans="1:25" ht="78">
      <c r="A12" s="59">
        <v>8</v>
      </c>
      <c r="B12" s="60">
        <v>11</v>
      </c>
      <c r="C12" s="60" t="s">
        <v>135</v>
      </c>
      <c r="D12" s="65">
        <f>'Mojo Power'!F34</f>
        <v>6.84</v>
      </c>
      <c r="E12" s="66">
        <v>3.5</v>
      </c>
      <c r="F12" s="67" t="s">
        <v>118</v>
      </c>
      <c r="G12" s="68" t="s">
        <v>82</v>
      </c>
      <c r="H12" s="68"/>
      <c r="I12" s="68" t="s">
        <v>82</v>
      </c>
      <c r="J12" s="68" t="s">
        <v>82</v>
      </c>
      <c r="K12" s="68"/>
      <c r="L12" s="68"/>
      <c r="M12" s="68"/>
      <c r="N12" s="68"/>
      <c r="O12" s="67" t="s">
        <v>136</v>
      </c>
      <c r="P12" s="69" t="s">
        <v>137</v>
      </c>
      <c r="Q12" s="69" t="s">
        <v>138</v>
      </c>
      <c r="R12" s="75" t="s">
        <v>139</v>
      </c>
      <c r="S12" s="75" t="s">
        <v>116</v>
      </c>
      <c r="T12" s="71">
        <f>'Mojo Power'!$D$2/10</f>
        <v>0.4</v>
      </c>
      <c r="U12" s="71">
        <f>'Mojo Power'!$D$7/10</f>
        <v>0.8</v>
      </c>
      <c r="V12" s="71">
        <f>'Mojo Power'!$D$10/10</f>
        <v>1</v>
      </c>
      <c r="W12" s="72">
        <f ca="1">IFERROR(__xludf.DUMMYFUNCTION("SUM(IMPORTRANGE(""https://docs.google.com/spreadsheets/d/19OQmboFDF7WKHL5eOUGOd6To4Gv0o4GH0bd4mIEmouA/edit#gid=85891240"", ""Mojo Power!D20:D31""))/5/10"),0.86)</f>
        <v>0.86</v>
      </c>
      <c r="X12" s="71">
        <f>'Mojo Power'!$D$12/10</f>
        <v>0.3</v>
      </c>
      <c r="Y12" s="73">
        <f>'Mojo Power'!$D$16/10</f>
        <v>0.8</v>
      </c>
    </row>
    <row r="13" spans="1:25" ht="94.5" customHeight="1">
      <c r="A13" s="64">
        <v>9</v>
      </c>
      <c r="B13" s="60">
        <v>12</v>
      </c>
      <c r="C13" s="60" t="s">
        <v>140</v>
      </c>
      <c r="D13" s="65">
        <f>'Lumo Energy'!F34</f>
        <v>6.5999999999999988</v>
      </c>
      <c r="E13" s="66">
        <v>3.5</v>
      </c>
      <c r="F13" s="68" t="s">
        <v>141</v>
      </c>
      <c r="G13" s="68"/>
      <c r="H13" s="68" t="s">
        <v>82</v>
      </c>
      <c r="I13" s="68" t="s">
        <v>82</v>
      </c>
      <c r="J13" s="68"/>
      <c r="K13" s="68"/>
      <c r="L13" s="68"/>
      <c r="M13" s="68"/>
      <c r="N13" s="68"/>
      <c r="O13" s="67" t="s">
        <v>142</v>
      </c>
      <c r="P13" s="69" t="s">
        <v>143</v>
      </c>
      <c r="Q13" s="69" t="s">
        <v>97</v>
      </c>
      <c r="R13" s="75" t="s">
        <v>144</v>
      </c>
      <c r="S13" s="75" t="s">
        <v>99</v>
      </c>
      <c r="T13" s="71">
        <f>'Lumo Energy'!$D$2/10</f>
        <v>0.6</v>
      </c>
      <c r="U13" s="71">
        <f>'Lumo Energy'!$D$7/10</f>
        <v>1</v>
      </c>
      <c r="V13" s="71">
        <f>'Lumo Energy'!$D$10/10</f>
        <v>0</v>
      </c>
      <c r="W13" s="72">
        <f ca="1">IFERROR(__xludf.DUMMYFUNCTION("SUM(IMPORTRANGE(""https://docs.google.com/spreadsheets/d/19OQmboFDF7WKHL5eOUGOd6To4Gv0o4GH0bd4mIEmouA/edit#gid=85891240"", ""Lumo Energy!D20:D31""))/5/10"),1)</f>
        <v>1</v>
      </c>
      <c r="X13" s="71">
        <f>'Lumo Energy'!$D$12/10</f>
        <v>1</v>
      </c>
      <c r="Y13" s="73">
        <f>'Lumo Energy'!$D$16/10</f>
        <v>1</v>
      </c>
    </row>
    <row r="14" spans="1:25" ht="65">
      <c r="A14" s="64">
        <v>9</v>
      </c>
      <c r="B14" s="60">
        <v>13</v>
      </c>
      <c r="C14" s="60" t="s">
        <v>145</v>
      </c>
      <c r="D14" s="65">
        <f>'Red Energy'!F34</f>
        <v>6.5999999999999988</v>
      </c>
      <c r="E14" s="66">
        <v>3.5</v>
      </c>
      <c r="F14" s="68" t="s">
        <v>146</v>
      </c>
      <c r="G14" s="68" t="s">
        <v>82</v>
      </c>
      <c r="H14" s="68" t="s">
        <v>82</v>
      </c>
      <c r="I14" s="68" t="s">
        <v>82</v>
      </c>
      <c r="J14" s="68" t="s">
        <v>82</v>
      </c>
      <c r="K14" s="68"/>
      <c r="L14" s="68" t="s">
        <v>82</v>
      </c>
      <c r="M14" s="68"/>
      <c r="N14" s="68"/>
      <c r="O14" s="67" t="s">
        <v>147</v>
      </c>
      <c r="P14" s="69" t="s">
        <v>143</v>
      </c>
      <c r="Q14" s="69" t="s">
        <v>97</v>
      </c>
      <c r="R14" s="75" t="s">
        <v>144</v>
      </c>
      <c r="S14" s="75" t="s">
        <v>99</v>
      </c>
      <c r="T14" s="71">
        <f>'Red Energy'!$D$2/10</f>
        <v>0.6</v>
      </c>
      <c r="U14" s="71">
        <f>'Red Energy'!$D$7/10</f>
        <v>1</v>
      </c>
      <c r="V14" s="71">
        <f>'Red Energy'!$D$10/10</f>
        <v>0</v>
      </c>
      <c r="W14" s="72">
        <f ca="1">IFERROR(__xludf.DUMMYFUNCTION("SUM(IMPORTRANGE(""https://docs.google.com/spreadsheets/d/19OQmboFDF7WKHL5eOUGOd6To4Gv0o4GH0bd4mIEmouA/edit#gid=85891240"", ""Red Energy!D20:D31""))/5/10"),1)</f>
        <v>1</v>
      </c>
      <c r="X14" s="71">
        <f>'Red Energy'!$D$12/10</f>
        <v>1</v>
      </c>
      <c r="Y14" s="73">
        <f>'Red Energy'!$D$16/10</f>
        <v>1</v>
      </c>
    </row>
    <row r="15" spans="1:25" ht="52">
      <c r="A15" s="59">
        <v>10</v>
      </c>
      <c r="B15" s="60">
        <v>14</v>
      </c>
      <c r="C15" s="60" t="s">
        <v>148</v>
      </c>
      <c r="D15" s="65">
        <f>'Tango Energy'!F34</f>
        <v>6.4899999999999993</v>
      </c>
      <c r="E15" s="66">
        <v>3.5</v>
      </c>
      <c r="F15" s="67" t="s">
        <v>61</v>
      </c>
      <c r="G15" s="68"/>
      <c r="H15" s="68" t="s">
        <v>82</v>
      </c>
      <c r="I15" s="68"/>
      <c r="J15" s="68"/>
      <c r="K15" s="68"/>
      <c r="L15" s="68"/>
      <c r="M15" s="68"/>
      <c r="N15" s="68"/>
      <c r="O15" s="67" t="s">
        <v>149</v>
      </c>
      <c r="P15" s="69" t="s">
        <v>150</v>
      </c>
      <c r="Q15" s="69" t="s">
        <v>97</v>
      </c>
      <c r="R15" s="75" t="s">
        <v>151</v>
      </c>
      <c r="S15" s="75" t="s">
        <v>152</v>
      </c>
      <c r="T15" s="71">
        <f>'Tango Energy'!$D$2/10</f>
        <v>1</v>
      </c>
      <c r="U15" s="71">
        <f>'Tango Energy'!$D$7/10</f>
        <v>1</v>
      </c>
      <c r="V15" s="71">
        <f>'Tango Energy'!$D$10/10</f>
        <v>0</v>
      </c>
      <c r="W15" s="72">
        <f ca="1">IFERROR(__xludf.DUMMYFUNCTION("SUM(IMPORTRANGE(""https://docs.google.com/spreadsheets/d/19OQmboFDF7WKHL5eOUGOd6To4Gv0o4GH0bd4mIEmouA/edit#gid=85891240"", ""Tango Energy!D20:D31""))/5/10"),0.659999999999999)</f>
        <v>0.65999999999999903</v>
      </c>
      <c r="X15" s="71">
        <f>'Tango Energy'!$D$12/10</f>
        <v>0</v>
      </c>
      <c r="Y15" s="73">
        <f>'Tango Energy'!$D$16/10</f>
        <v>0</v>
      </c>
    </row>
    <row r="16" spans="1:25" ht="65">
      <c r="A16" s="59">
        <v>11</v>
      </c>
      <c r="B16" s="60">
        <v>15</v>
      </c>
      <c r="C16" s="60" t="s">
        <v>153</v>
      </c>
      <c r="D16" s="65">
        <f>'Discover Energy'!F34</f>
        <v>6.45</v>
      </c>
      <c r="E16" s="66">
        <v>3.5</v>
      </c>
      <c r="F16" s="67" t="s">
        <v>154</v>
      </c>
      <c r="G16" s="68" t="s">
        <v>82</v>
      </c>
      <c r="H16" s="68" t="s">
        <v>82</v>
      </c>
      <c r="I16" s="68" t="s">
        <v>82</v>
      </c>
      <c r="J16" s="68" t="s">
        <v>82</v>
      </c>
      <c r="K16" s="68"/>
      <c r="L16" s="68" t="s">
        <v>82</v>
      </c>
      <c r="M16" s="68"/>
      <c r="N16" s="68"/>
      <c r="O16" s="67" t="s">
        <v>155</v>
      </c>
      <c r="P16" s="69" t="s">
        <v>93</v>
      </c>
      <c r="Q16" s="69" t="s">
        <v>156</v>
      </c>
      <c r="R16" s="75" t="s">
        <v>157</v>
      </c>
      <c r="S16" s="75" t="s">
        <v>116</v>
      </c>
      <c r="T16" s="71">
        <f>'Discover Energy'!$D$2/10</f>
        <v>0.4</v>
      </c>
      <c r="U16" s="71">
        <f>'Discover Energy'!$D$7/10</f>
        <v>0.8</v>
      </c>
      <c r="V16" s="71">
        <f>'Discover Energy'!$D$10/10</f>
        <v>1</v>
      </c>
      <c r="W16" s="72">
        <f ca="1">IFERROR(__xludf.DUMMYFUNCTION("SUM(IMPORTRANGE(""https://docs.google.com/spreadsheets/d/19OQmboFDF7WKHL5eOUGOd6To4Gv0o4GH0bd4mIEmouA/edit#gid=85891240"", ""Discover Energy!D20:D31""))/5/10"),0.6)</f>
        <v>0.6</v>
      </c>
      <c r="X16" s="71">
        <f>'Discover Energy'!$D$12/10</f>
        <v>0.3</v>
      </c>
      <c r="Y16" s="73">
        <f>'Discover Energy'!$D$16/10</f>
        <v>0.8</v>
      </c>
    </row>
    <row r="17" spans="1:25" ht="65">
      <c r="A17" s="59">
        <v>12</v>
      </c>
      <c r="B17" s="60">
        <v>16</v>
      </c>
      <c r="C17" s="60" t="s">
        <v>158</v>
      </c>
      <c r="D17" s="65">
        <f>'Social Energy'!F34</f>
        <v>6.44</v>
      </c>
      <c r="E17" s="66">
        <v>3.5</v>
      </c>
      <c r="F17" s="67" t="s">
        <v>95</v>
      </c>
      <c r="G17" s="68" t="s">
        <v>82</v>
      </c>
      <c r="H17" s="68" t="s">
        <v>82</v>
      </c>
      <c r="I17" s="68" t="s">
        <v>82</v>
      </c>
      <c r="J17" s="68" t="s">
        <v>82</v>
      </c>
      <c r="K17" s="68"/>
      <c r="L17" s="68"/>
      <c r="M17" s="68"/>
      <c r="N17" s="68"/>
      <c r="O17" s="67" t="s">
        <v>159</v>
      </c>
      <c r="P17" s="69" t="s">
        <v>93</v>
      </c>
      <c r="Q17" s="69" t="s">
        <v>160</v>
      </c>
      <c r="R17" s="75" t="s">
        <v>157</v>
      </c>
      <c r="S17" s="75" t="s">
        <v>116</v>
      </c>
      <c r="T17" s="77">
        <f>'Social Energy'!$D$2/10</f>
        <v>0.3</v>
      </c>
      <c r="U17" s="71">
        <f>'Social Energy'!$D$7/10</f>
        <v>0.8</v>
      </c>
      <c r="V17" s="71">
        <f>'Social Energy'!$D$10/10</f>
        <v>1</v>
      </c>
      <c r="W17" s="72">
        <f ca="1">IFERROR(__xludf.DUMMYFUNCTION("SUM(IMPORTRANGE(""https://docs.google.com/spreadsheets/d/19OQmboFDF7WKHL5eOUGOd6To4Gv0o4GH0bd4mIEmouA/edit#gid=85891240"", ""Social Energy!D20:D31""))/5/10"),0.659999999999999)</f>
        <v>0.65999999999999903</v>
      </c>
      <c r="X17" s="71">
        <f>'Social Energy'!$D$12/10</f>
        <v>0.8</v>
      </c>
      <c r="Y17" s="73">
        <f>'Social Energy'!$D$16/10</f>
        <v>0.8</v>
      </c>
    </row>
    <row r="18" spans="1:25" ht="91">
      <c r="A18" s="59">
        <v>13</v>
      </c>
      <c r="B18" s="60">
        <v>17</v>
      </c>
      <c r="C18" s="60" t="s">
        <v>161</v>
      </c>
      <c r="D18" s="65">
        <f>'iO Energy'!F34</f>
        <v>6.39</v>
      </c>
      <c r="E18" s="66">
        <v>3.5</v>
      </c>
      <c r="F18" s="67" t="s">
        <v>62</v>
      </c>
      <c r="G18" s="68"/>
      <c r="H18" s="68"/>
      <c r="I18" s="68" t="s">
        <v>82</v>
      </c>
      <c r="J18" s="68"/>
      <c r="K18" s="68"/>
      <c r="L18" s="68"/>
      <c r="M18" s="68"/>
      <c r="N18" s="68"/>
      <c r="O18" s="67" t="s">
        <v>162</v>
      </c>
      <c r="P18" s="69" t="s">
        <v>93</v>
      </c>
      <c r="Q18" s="69" t="s">
        <v>130</v>
      </c>
      <c r="R18" s="75" t="s">
        <v>139</v>
      </c>
      <c r="S18" s="75" t="s">
        <v>116</v>
      </c>
      <c r="T18" s="77">
        <f>'iO Energy'!$D$2/10</f>
        <v>0.4</v>
      </c>
      <c r="U18" s="71">
        <f>'iO Energy'!$D$7/10</f>
        <v>0.8</v>
      </c>
      <c r="V18" s="71">
        <f>'iO Energy'!$D$10/10</f>
        <v>1</v>
      </c>
      <c r="W18" s="72">
        <f ca="1">IFERROR(__xludf.DUMMYFUNCTION("SUM(IMPORTRANGE(""https://docs.google.com/spreadsheets/d/19OQmboFDF7WKHL5eOUGOd6To4Gv0o4GH0bd4mIEmouA/edit#gid=85891240"", ""iO Energy!D20:D31""))/5/10"),0.659999999999999)</f>
        <v>0.65999999999999903</v>
      </c>
      <c r="X18" s="71">
        <f>'iO Energy'!$D$12/10</f>
        <v>0</v>
      </c>
      <c r="Y18" s="73">
        <f>'iO Energy'!$D$16/10</f>
        <v>0.8</v>
      </c>
    </row>
    <row r="19" spans="1:25" ht="78">
      <c r="A19" s="59">
        <v>14</v>
      </c>
      <c r="B19" s="60">
        <v>18</v>
      </c>
      <c r="C19" s="60" t="s">
        <v>163</v>
      </c>
      <c r="D19" s="65">
        <f>'Radian Energy'!F34</f>
        <v>6.34</v>
      </c>
      <c r="E19" s="66">
        <v>3.5</v>
      </c>
      <c r="F19" s="67" t="s">
        <v>164</v>
      </c>
      <c r="G19" s="68" t="s">
        <v>82</v>
      </c>
      <c r="H19" s="68"/>
      <c r="I19" s="68"/>
      <c r="J19" s="68" t="s">
        <v>82</v>
      </c>
      <c r="K19" s="68"/>
      <c r="L19" s="68" t="s">
        <v>82</v>
      </c>
      <c r="M19" s="68"/>
      <c r="N19" s="68"/>
      <c r="O19" s="67" t="s">
        <v>165</v>
      </c>
      <c r="P19" s="69" t="s">
        <v>93</v>
      </c>
      <c r="Q19" s="69" t="s">
        <v>166</v>
      </c>
      <c r="R19" s="75" t="s">
        <v>139</v>
      </c>
      <c r="S19" s="75" t="s">
        <v>167</v>
      </c>
      <c r="T19" s="71">
        <f>'Radian Energy'!$D$2/10</f>
        <v>0.3</v>
      </c>
      <c r="U19" s="71">
        <f>'Radian Energy'!$D$7/10</f>
        <v>0.8</v>
      </c>
      <c r="V19" s="71">
        <f>'Radian Energy'!$D$10/10</f>
        <v>1</v>
      </c>
      <c r="W19" s="72">
        <f ca="1">IFERROR(__xludf.DUMMYFUNCTION("SUM(IMPORTRANGE(""https://docs.google.com/spreadsheets/d/19OQmboFDF7WKHL5eOUGOd6To4Gv0o4GH0bd4mIEmouA/edit#gid=85891240"", ""Radian Energy!D20:D31""))/5/10"),0.86)</f>
        <v>0.86</v>
      </c>
      <c r="X19" s="71">
        <f>'Radian Energy'!$D$12/10</f>
        <v>0</v>
      </c>
      <c r="Y19" s="73">
        <f>'Radian Energy'!$D$16/10</f>
        <v>0.8</v>
      </c>
    </row>
    <row r="20" spans="1:25" ht="65">
      <c r="A20" s="59">
        <v>15</v>
      </c>
      <c r="B20" s="60">
        <v>19</v>
      </c>
      <c r="C20" s="60" t="s">
        <v>168</v>
      </c>
      <c r="D20" s="65">
        <f>'Bright Spark Power'!F34</f>
        <v>6.1400000000000006</v>
      </c>
      <c r="E20" s="66">
        <v>3.5</v>
      </c>
      <c r="F20" s="67" t="s">
        <v>169</v>
      </c>
      <c r="G20" s="68" t="s">
        <v>82</v>
      </c>
      <c r="H20" s="68"/>
      <c r="I20" s="68"/>
      <c r="J20" s="68" t="s">
        <v>82</v>
      </c>
      <c r="K20" s="68"/>
      <c r="L20" s="68"/>
      <c r="M20" s="68"/>
      <c r="N20" s="68"/>
      <c r="O20" s="80" t="s">
        <v>170</v>
      </c>
      <c r="P20" s="69" t="s">
        <v>93</v>
      </c>
      <c r="Q20" s="69" t="s">
        <v>87</v>
      </c>
      <c r="R20" s="75" t="s">
        <v>157</v>
      </c>
      <c r="S20" s="75" t="s">
        <v>116</v>
      </c>
      <c r="T20" s="71">
        <f>'Bright Spark Power'!$D$2/10</f>
        <v>0.3</v>
      </c>
      <c r="U20" s="71">
        <f>'Bright Spark Power'!$D$7/10</f>
        <v>0.8</v>
      </c>
      <c r="V20" s="71">
        <f>'Bright Spark Power'!$D$10/10</f>
        <v>1</v>
      </c>
      <c r="W20" s="72">
        <f ca="1">IFERROR(__xludf.DUMMYFUNCTION("SUM(IMPORTRANGE(""https://docs.google.com/spreadsheets/d/19OQmboFDF7WKHL5eOUGOd6To4Gv0o4GH0bd4mIEmouA/edit#gid=85891240"", ""Bright Spark Power!D20:D31""))/5/10"),0.459999999999999)</f>
        <v>0.45999999999999902</v>
      </c>
      <c r="X20" s="71">
        <f>'Bright Spark Power'!$D$12/10</f>
        <v>0.8</v>
      </c>
      <c r="Y20" s="73">
        <f>'Bright Spark Power'!$D$16/10</f>
        <v>0.8</v>
      </c>
    </row>
    <row r="21" spans="1:25" ht="52">
      <c r="A21" s="59">
        <v>16</v>
      </c>
      <c r="B21" s="60">
        <v>20</v>
      </c>
      <c r="C21" s="81" t="s">
        <v>171</v>
      </c>
      <c r="D21" s="65">
        <f>'Jacana Energy'!F34</f>
        <v>5.99</v>
      </c>
      <c r="E21" s="66">
        <v>3</v>
      </c>
      <c r="F21" s="82" t="s">
        <v>67</v>
      </c>
      <c r="G21" s="68"/>
      <c r="H21" s="68"/>
      <c r="I21" s="68"/>
      <c r="J21" s="68"/>
      <c r="K21" s="68"/>
      <c r="L21" s="68"/>
      <c r="M21" s="68"/>
      <c r="N21" s="68" t="s">
        <v>82</v>
      </c>
      <c r="O21" s="67" t="s">
        <v>172</v>
      </c>
      <c r="P21" s="69" t="s">
        <v>93</v>
      </c>
      <c r="Q21" s="69" t="s">
        <v>87</v>
      </c>
      <c r="R21" s="75" t="s">
        <v>157</v>
      </c>
      <c r="S21" s="75" t="s">
        <v>173</v>
      </c>
      <c r="T21" s="71">
        <f>'Jacana Energy'!$D$2/10</f>
        <v>0.3</v>
      </c>
      <c r="U21" s="71">
        <f>'Jacana Energy'!$D$7/10</f>
        <v>0.8</v>
      </c>
      <c r="V21" s="71">
        <f>'Jacana Energy'!$D$10/10</f>
        <v>1</v>
      </c>
      <c r="W21" s="72">
        <f ca="1">IFERROR(__xludf.DUMMYFUNCTION("SUM(IMPORTRANGE(""https://docs.google.com/spreadsheets/d/19OQmboFDF7WKHL5eOUGOd6To4Gv0o4GH0bd4mIEmouA/edit#gid=85891240"", ""Jacana Energy!D20:D31""))/5/10"),0.459999999999999)</f>
        <v>0.45999999999999902</v>
      </c>
      <c r="X21" s="71">
        <f>'Jacana Energy'!$D$12/10</f>
        <v>0.3</v>
      </c>
      <c r="Y21" s="73">
        <f>'Jacana Energy'!$D$16/10</f>
        <v>1</v>
      </c>
    </row>
    <row r="22" spans="1:25" ht="65">
      <c r="A22" s="59">
        <v>17</v>
      </c>
      <c r="B22" s="60">
        <v>21</v>
      </c>
      <c r="C22" s="60" t="s">
        <v>174</v>
      </c>
      <c r="D22" s="65">
        <f>'ReAmped Energy'!F34</f>
        <v>5.8000000000000007</v>
      </c>
      <c r="E22" s="66">
        <v>3</v>
      </c>
      <c r="F22" s="67" t="s">
        <v>175</v>
      </c>
      <c r="G22" s="68" t="s">
        <v>82</v>
      </c>
      <c r="H22" s="68" t="s">
        <v>82</v>
      </c>
      <c r="I22" s="68" t="s">
        <v>82</v>
      </c>
      <c r="J22" s="68" t="s">
        <v>82</v>
      </c>
      <c r="K22" s="68"/>
      <c r="L22" s="68" t="s">
        <v>82</v>
      </c>
      <c r="M22" s="68"/>
      <c r="N22" s="68"/>
      <c r="O22" s="67" t="s">
        <v>176</v>
      </c>
      <c r="P22" s="69" t="s">
        <v>93</v>
      </c>
      <c r="Q22" s="69" t="s">
        <v>87</v>
      </c>
      <c r="R22" s="75" t="s">
        <v>157</v>
      </c>
      <c r="S22" s="75" t="s">
        <v>116</v>
      </c>
      <c r="T22" s="71">
        <f>'ReAmped Energy'!$D$2/10</f>
        <v>0.3</v>
      </c>
      <c r="U22" s="71">
        <f>'ReAmped Energy'!$D$7/10</f>
        <v>0.8</v>
      </c>
      <c r="V22" s="71">
        <f>'ReAmped Energy'!$D$10/10</f>
        <v>1</v>
      </c>
      <c r="W22" s="72">
        <f ca="1">IFERROR(__xludf.DUMMYFUNCTION("SUM(IMPORTRANGE(""https://docs.google.com/spreadsheets/d/19OQmboFDF7WKHL5eOUGOd6To4Gv0o4GH0bd4mIEmouA/edit#gid=85891240"", ""ReAmped Energy!D20:D31""))/5/10"),0.4)</f>
        <v>0.4</v>
      </c>
      <c r="X22" s="71">
        <f>'ReAmped Energy'!$D$12/10</f>
        <v>0.3</v>
      </c>
      <c r="Y22" s="73">
        <f>'ReAmped Energy'!$D$16/10</f>
        <v>0.8</v>
      </c>
    </row>
    <row r="23" spans="1:25" ht="52">
      <c r="A23" s="59">
        <v>18</v>
      </c>
      <c r="B23" s="60">
        <v>22</v>
      </c>
      <c r="C23" s="81" t="s">
        <v>177</v>
      </c>
      <c r="D23" s="65">
        <f>'Rimfire Energy'!F34</f>
        <v>5.5900000000000016</v>
      </c>
      <c r="E23" s="66">
        <v>3</v>
      </c>
      <c r="F23" s="82" t="s">
        <v>67</v>
      </c>
      <c r="G23" s="68"/>
      <c r="H23" s="68"/>
      <c r="I23" s="68"/>
      <c r="J23" s="68"/>
      <c r="K23" s="68"/>
      <c r="L23" s="68"/>
      <c r="M23" s="68"/>
      <c r="N23" s="68" t="s">
        <v>82</v>
      </c>
      <c r="O23" s="67" t="s">
        <v>178</v>
      </c>
      <c r="P23" s="69" t="s">
        <v>93</v>
      </c>
      <c r="Q23" s="69" t="s">
        <v>87</v>
      </c>
      <c r="R23" s="75" t="s">
        <v>157</v>
      </c>
      <c r="S23" s="75" t="s">
        <v>173</v>
      </c>
      <c r="T23" s="71">
        <f>'Rimfire Energy'!$D$2/10</f>
        <v>0.3</v>
      </c>
      <c r="U23" s="71">
        <f>'Rimfire Energy'!$D$7/10</f>
        <v>0.8</v>
      </c>
      <c r="V23" s="71">
        <f>'Rimfire Energy'!$D$10/10</f>
        <v>1</v>
      </c>
      <c r="W23" s="72">
        <f ca="1">IFERROR(__xludf.DUMMYFUNCTION("SUM(IMPORTRANGE(""https://docs.google.com/spreadsheets/d/19OQmboFDF7WKHL5eOUGOd6To4Gv0o4GH0bd4mIEmouA/edit#gid=85891240"", ""Rimfire Energy!D20:D31""))/5/10"),0.26)</f>
        <v>0.26</v>
      </c>
      <c r="X23" s="71">
        <f>'Rimfire Energy'!$D$12/10</f>
        <v>0.3</v>
      </c>
      <c r="Y23" s="73">
        <f>'Rimfire Energy'!$D$16/10</f>
        <v>0.8</v>
      </c>
    </row>
    <row r="24" spans="1:25" ht="78">
      <c r="A24" s="59">
        <v>19</v>
      </c>
      <c r="B24" s="60">
        <v>23</v>
      </c>
      <c r="C24" s="60" t="s">
        <v>179</v>
      </c>
      <c r="D24" s="65">
        <f>'OVO Energy'!F34</f>
        <v>4.7399999999999993</v>
      </c>
      <c r="E24" s="66">
        <v>2.5</v>
      </c>
      <c r="F24" s="67" t="s">
        <v>180</v>
      </c>
      <c r="G24" s="68" t="s">
        <v>82</v>
      </c>
      <c r="H24" s="68"/>
      <c r="I24" s="68" t="s">
        <v>82</v>
      </c>
      <c r="J24" s="68" t="s">
        <v>82</v>
      </c>
      <c r="K24" s="68"/>
      <c r="L24" s="68" t="s">
        <v>82</v>
      </c>
      <c r="M24" s="68"/>
      <c r="N24" s="68"/>
      <c r="O24" s="67" t="s">
        <v>181</v>
      </c>
      <c r="P24" s="69" t="s">
        <v>182</v>
      </c>
      <c r="Q24" s="75" t="s">
        <v>151</v>
      </c>
      <c r="R24" s="75" t="s">
        <v>139</v>
      </c>
      <c r="S24" s="75" t="s">
        <v>116</v>
      </c>
      <c r="T24" s="71">
        <f>'OVO Energy'!$D$2/10</f>
        <v>0.4</v>
      </c>
      <c r="U24" s="71">
        <f>'OVO Energy'!$D$7/10</f>
        <v>0</v>
      </c>
      <c r="V24" s="71">
        <f>'OVO Energy'!$D$10/10</f>
        <v>1</v>
      </c>
      <c r="W24" s="72">
        <f ca="1">IFERROR(__xludf.DUMMYFUNCTION("SUM(IMPORTRANGE(""https://docs.google.com/spreadsheets/d/19OQmboFDF7WKHL5eOUGOd6To4Gv0o4GH0bd4mIEmouA/edit#gid=85891240"", ""OVO Energy!D20:D31""))/5/10"),0.459999999999999)</f>
        <v>0.45999999999999902</v>
      </c>
      <c r="X24" s="71">
        <f>'OVO Energy'!$D$12/10</f>
        <v>0.8</v>
      </c>
      <c r="Y24" s="73">
        <f>'OVO Energy'!$D$16/10</f>
        <v>0.5</v>
      </c>
    </row>
    <row r="25" spans="1:25" ht="78">
      <c r="A25" s="59">
        <v>20</v>
      </c>
      <c r="B25" s="60">
        <v>24</v>
      </c>
      <c r="C25" s="60" t="s">
        <v>183</v>
      </c>
      <c r="D25" s="65">
        <f>'Real Utilities'!F34</f>
        <v>4.6499999999999995</v>
      </c>
      <c r="E25" s="66">
        <v>2.5</v>
      </c>
      <c r="F25" s="67" t="s">
        <v>81</v>
      </c>
      <c r="G25" s="68" t="s">
        <v>82</v>
      </c>
      <c r="H25" s="68"/>
      <c r="I25" s="68"/>
      <c r="J25" s="68" t="s">
        <v>82</v>
      </c>
      <c r="K25" s="68"/>
      <c r="L25" s="68"/>
      <c r="M25" s="68"/>
      <c r="N25" s="68"/>
      <c r="O25" s="67" t="s">
        <v>184</v>
      </c>
      <c r="P25" s="69" t="s">
        <v>93</v>
      </c>
      <c r="Q25" s="75" t="s">
        <v>139</v>
      </c>
      <c r="R25" s="75" t="s">
        <v>157</v>
      </c>
      <c r="S25" s="75" t="s">
        <v>116</v>
      </c>
      <c r="T25" s="71">
        <f>'Real Utilities'!$D$2/10</f>
        <v>0.3</v>
      </c>
      <c r="U25" s="71">
        <f>'Real Utilities'!$D$7/10</f>
        <v>0</v>
      </c>
      <c r="V25" s="71">
        <f>'Real Utilities'!$D$10/10</f>
        <v>1</v>
      </c>
      <c r="W25" s="72">
        <f ca="1">IFERROR(__xludf.DUMMYFUNCTION("SUM(IMPORTRANGE(""https://docs.google.com/spreadsheets/d/19OQmboFDF7WKHL5eOUGOd6To4Gv0o4GH0bd4mIEmouA/edit#gid=85891240"", ""Real Utilities!D20:D31""))/5/10"),0.8)</f>
        <v>0.8</v>
      </c>
      <c r="X25" s="71">
        <f>'Real Utilities'!$D$12/10</f>
        <v>0.3</v>
      </c>
      <c r="Y25" s="73">
        <f>'Real Utilities'!$D$16/10</f>
        <v>0.5</v>
      </c>
    </row>
    <row r="26" spans="1:25" ht="78">
      <c r="A26" s="59">
        <v>21</v>
      </c>
      <c r="B26" s="60">
        <v>25</v>
      </c>
      <c r="C26" s="60" t="s">
        <v>185</v>
      </c>
      <c r="D26" s="65">
        <f>Glowpower!F34</f>
        <v>4.4999999999999991</v>
      </c>
      <c r="E26" s="66">
        <v>2.5</v>
      </c>
      <c r="F26" s="67" t="s">
        <v>186</v>
      </c>
      <c r="G26" s="68" t="s">
        <v>82</v>
      </c>
      <c r="H26" s="68"/>
      <c r="I26" s="68" t="s">
        <v>82</v>
      </c>
      <c r="J26" s="68" t="s">
        <v>82</v>
      </c>
      <c r="K26" s="68"/>
      <c r="L26" s="68"/>
      <c r="M26" s="68" t="s">
        <v>82</v>
      </c>
      <c r="N26" s="68"/>
      <c r="O26" s="67" t="s">
        <v>187</v>
      </c>
      <c r="P26" s="69" t="s">
        <v>93</v>
      </c>
      <c r="Q26" s="75" t="s">
        <v>139</v>
      </c>
      <c r="R26" s="75" t="s">
        <v>157</v>
      </c>
      <c r="S26" s="75" t="s">
        <v>116</v>
      </c>
      <c r="T26" s="71">
        <f>Glowpower!$D$2/10</f>
        <v>0.3</v>
      </c>
      <c r="U26" s="71">
        <f>Glowpower!$D$7/10</f>
        <v>0</v>
      </c>
      <c r="V26" s="71">
        <f>Glowpower!$D$10/10</f>
        <v>1</v>
      </c>
      <c r="W26" s="72">
        <f ca="1">IFERROR(__xludf.DUMMYFUNCTION("SUM(IMPORTRANGE(""https://docs.google.com/spreadsheets/d/19OQmboFDF7WKHL5eOUGOd6To4Gv0o4GH0bd4mIEmouA/edit#gid=85891240"", ""Glowpower!D20:D31""))/5/10"),0.7)</f>
        <v>0.7</v>
      </c>
      <c r="X26" s="71">
        <f>Glowpower!$D$12/10</f>
        <v>0.3</v>
      </c>
      <c r="Y26" s="73">
        <f>Glowpower!$D$16/10</f>
        <v>0.5</v>
      </c>
    </row>
    <row r="27" spans="1:25" ht="78">
      <c r="A27" s="64">
        <v>22</v>
      </c>
      <c r="B27" s="60">
        <v>26</v>
      </c>
      <c r="C27" s="60" t="s">
        <v>188</v>
      </c>
      <c r="D27" s="65">
        <f>'Locality Planning Energy'!F34</f>
        <v>4.2299999999999995</v>
      </c>
      <c r="E27" s="66">
        <v>2.5</v>
      </c>
      <c r="F27" s="67" t="s">
        <v>189</v>
      </c>
      <c r="G27" s="68" t="s">
        <v>82</v>
      </c>
      <c r="H27" s="68"/>
      <c r="I27" s="68"/>
      <c r="J27" s="68" t="s">
        <v>82</v>
      </c>
      <c r="K27" s="68"/>
      <c r="L27" s="68"/>
      <c r="M27" s="68"/>
      <c r="N27" s="68"/>
      <c r="O27" s="67" t="s">
        <v>190</v>
      </c>
      <c r="P27" s="69" t="s">
        <v>93</v>
      </c>
      <c r="Q27" s="75" t="s">
        <v>116</v>
      </c>
      <c r="R27" s="75" t="s">
        <v>151</v>
      </c>
      <c r="S27" s="75" t="s">
        <v>139</v>
      </c>
      <c r="T27" s="71">
        <f>'Locality Planning Energy'!$D$2/10</f>
        <v>0.3</v>
      </c>
      <c r="U27" s="71">
        <f>'Locality Planning Energy'!$D$7/10</f>
        <v>0</v>
      </c>
      <c r="V27" s="71">
        <f>'Locality Planning Energy'!$D$10/10</f>
        <v>1</v>
      </c>
      <c r="W27" s="72">
        <f ca="1">IFERROR(__xludf.DUMMYFUNCTION("SUM(IMPORTRANGE(""https://docs.google.com/spreadsheets/d/19OQmboFDF7WKHL5eOUGOd6To4Gv0o4GH0bd4mIEmouA/edit#gid=85891240"", ""Locality Planning Energy!D20:D31""))/5/10"),0.52)</f>
        <v>0.52</v>
      </c>
      <c r="X27" s="71">
        <f>'Locality Planning Energy'!$D$12/10</f>
        <v>0.3</v>
      </c>
      <c r="Y27" s="73">
        <f>'Locality Planning Energy'!$D$16/10</f>
        <v>0.5</v>
      </c>
    </row>
    <row r="28" spans="1:25" ht="78">
      <c r="A28" s="59">
        <v>23</v>
      </c>
      <c r="B28" s="60">
        <v>27</v>
      </c>
      <c r="C28" s="60" t="s">
        <v>191</v>
      </c>
      <c r="D28" s="65">
        <f>CovaU!F34</f>
        <v>4.1399999999999997</v>
      </c>
      <c r="E28" s="66">
        <v>2.5</v>
      </c>
      <c r="F28" s="67" t="s">
        <v>95</v>
      </c>
      <c r="G28" s="68" t="s">
        <v>82</v>
      </c>
      <c r="H28" s="68" t="s">
        <v>82</v>
      </c>
      <c r="I28" s="68" t="s">
        <v>82</v>
      </c>
      <c r="J28" s="68" t="s">
        <v>82</v>
      </c>
      <c r="K28" s="68"/>
      <c r="L28" s="68"/>
      <c r="M28" s="68"/>
      <c r="N28" s="68"/>
      <c r="O28" s="67" t="s">
        <v>192</v>
      </c>
      <c r="P28" s="69" t="s">
        <v>93</v>
      </c>
      <c r="Q28" s="75" t="s">
        <v>116</v>
      </c>
      <c r="R28" s="75" t="s">
        <v>151</v>
      </c>
      <c r="S28" s="75" t="s">
        <v>139</v>
      </c>
      <c r="T28" s="71">
        <f>CovaU!$D$2/10</f>
        <v>0.3</v>
      </c>
      <c r="U28" s="71">
        <f>CovaU!$D$7/10</f>
        <v>0</v>
      </c>
      <c r="V28" s="71">
        <f>CovaU!$D$10/10</f>
        <v>1</v>
      </c>
      <c r="W28" s="72">
        <f ca="1">IFERROR(__xludf.DUMMYFUNCTION("SUM(IMPORTRANGE(""https://docs.google.com/spreadsheets/d/19OQmboFDF7WKHL5eOUGOd6To4Gv0o4GH0bd4mIEmouA/edit#gid=85891240"", ""CovaU!D20:D31""))/5/10"),0.459999999999999)</f>
        <v>0.45999999999999902</v>
      </c>
      <c r="X28" s="71">
        <f>CovaU!$D$12/10</f>
        <v>0.3</v>
      </c>
      <c r="Y28" s="73">
        <f>CovaU!$D$16/10</f>
        <v>0.5</v>
      </c>
    </row>
    <row r="29" spans="1:25" ht="65">
      <c r="A29" s="64">
        <v>24</v>
      </c>
      <c r="B29" s="60">
        <v>28</v>
      </c>
      <c r="C29" s="60" t="s">
        <v>193</v>
      </c>
      <c r="D29" s="65">
        <f>Powerclub!F34</f>
        <v>3.9899999999999993</v>
      </c>
      <c r="E29" s="66">
        <v>2</v>
      </c>
      <c r="F29" s="67" t="s">
        <v>194</v>
      </c>
      <c r="G29" s="68" t="s">
        <v>82</v>
      </c>
      <c r="H29" s="68" t="s">
        <v>82</v>
      </c>
      <c r="I29" s="68" t="s">
        <v>82</v>
      </c>
      <c r="J29" s="68" t="s">
        <v>82</v>
      </c>
      <c r="K29" s="68"/>
      <c r="L29" s="68" t="s">
        <v>82</v>
      </c>
      <c r="M29" s="68"/>
      <c r="N29" s="68"/>
      <c r="O29" s="67" t="s">
        <v>195</v>
      </c>
      <c r="P29" s="69" t="s">
        <v>93</v>
      </c>
      <c r="Q29" s="75" t="s">
        <v>151</v>
      </c>
      <c r="R29" s="75" t="s">
        <v>157</v>
      </c>
      <c r="S29" s="75" t="s">
        <v>116</v>
      </c>
      <c r="T29" s="71">
        <f>Powerclub!$D$2/10</f>
        <v>0.3</v>
      </c>
      <c r="U29" s="71">
        <f>Powerclub!$D$7/10</f>
        <v>0</v>
      </c>
      <c r="V29" s="71">
        <f>Powerclub!$D$10/10</f>
        <v>1</v>
      </c>
      <c r="W29" s="72">
        <f ca="1">IFERROR(__xludf.DUMMYFUNCTION("SUM(IMPORTRANGE(""https://docs.google.com/spreadsheets/d/19OQmboFDF7WKHL5eOUGOd6To4Gv0o4GH0bd4mIEmouA/edit#gid=85891240"", ""Powerclub!D20:D31""))/5/10"),0.36)</f>
        <v>0.36</v>
      </c>
      <c r="X29" s="71">
        <f>Powerclub!$D$12/10</f>
        <v>0.3</v>
      </c>
      <c r="Y29" s="73">
        <f>Powerclub!$D$16/10</f>
        <v>0.5</v>
      </c>
    </row>
    <row r="30" spans="1:25" ht="78">
      <c r="A30" s="64">
        <v>24</v>
      </c>
      <c r="B30" s="60">
        <v>29</v>
      </c>
      <c r="C30" s="60" t="s">
        <v>196</v>
      </c>
      <c r="D30" s="65">
        <f>'Altogether Group'!F34</f>
        <v>3.9899999999999993</v>
      </c>
      <c r="E30" s="66">
        <v>2</v>
      </c>
      <c r="F30" s="67" t="s">
        <v>81</v>
      </c>
      <c r="G30" s="68" t="s">
        <v>82</v>
      </c>
      <c r="H30" s="68"/>
      <c r="I30" s="68"/>
      <c r="J30" s="68" t="s">
        <v>82</v>
      </c>
      <c r="K30" s="68"/>
      <c r="L30" s="68"/>
      <c r="M30" s="68"/>
      <c r="N30" s="68"/>
      <c r="O30" s="80" t="s">
        <v>197</v>
      </c>
      <c r="P30" s="69" t="s">
        <v>87</v>
      </c>
      <c r="Q30" s="75" t="s">
        <v>116</v>
      </c>
      <c r="R30" s="75" t="s">
        <v>151</v>
      </c>
      <c r="S30" s="75" t="s">
        <v>139</v>
      </c>
      <c r="T30" s="71">
        <f>'Altogether Group'!$D$2/10</f>
        <v>0.3</v>
      </c>
      <c r="U30" s="71">
        <f>'Altogether Group'!$D$7/10</f>
        <v>0</v>
      </c>
      <c r="V30" s="71">
        <f>'Altogether Group'!$D$10/10</f>
        <v>1</v>
      </c>
      <c r="W30" s="72">
        <f ca="1">IFERROR(__xludf.DUMMYFUNCTION("SUM(IMPORTRANGE(""https://docs.google.com/spreadsheets/d/19OQmboFDF7WKHL5eOUGOd6To4Gv0o4GH0bd4mIEmouA/edit#gid=85891240"", ""Altogether Group!D20:D31""))/5/10"),0.36)</f>
        <v>0.36</v>
      </c>
      <c r="X30" s="71">
        <f>'Altogether Group'!$D$12/10</f>
        <v>0.3</v>
      </c>
      <c r="Y30" s="73">
        <f>'Altogether Group'!$D$16/10</f>
        <v>0.5</v>
      </c>
    </row>
    <row r="31" spans="1:25" ht="78">
      <c r="A31" s="64">
        <v>25</v>
      </c>
      <c r="B31" s="60">
        <v>30</v>
      </c>
      <c r="C31" s="60" t="s">
        <v>198</v>
      </c>
      <c r="D31" s="65">
        <f>'Future X Power'!F34</f>
        <v>3.8399999999999994</v>
      </c>
      <c r="E31" s="66">
        <v>2</v>
      </c>
      <c r="F31" s="67" t="s">
        <v>199</v>
      </c>
      <c r="G31" s="68" t="s">
        <v>82</v>
      </c>
      <c r="H31" s="68" t="s">
        <v>82</v>
      </c>
      <c r="I31" s="68" t="s">
        <v>82</v>
      </c>
      <c r="J31" s="68" t="s">
        <v>82</v>
      </c>
      <c r="K31" s="68"/>
      <c r="L31" s="68"/>
      <c r="M31" s="68" t="s">
        <v>82</v>
      </c>
      <c r="N31" s="68"/>
      <c r="O31" s="67" t="s">
        <v>200</v>
      </c>
      <c r="P31" s="69" t="s">
        <v>93</v>
      </c>
      <c r="Q31" s="75" t="s">
        <v>116</v>
      </c>
      <c r="R31" s="75" t="s">
        <v>151</v>
      </c>
      <c r="S31" s="75" t="s">
        <v>139</v>
      </c>
      <c r="T31" s="71">
        <f>'Future X Power'!$D$2/10</f>
        <v>0.3</v>
      </c>
      <c r="U31" s="71">
        <f>'Future X Power'!$D$7/10</f>
        <v>0</v>
      </c>
      <c r="V31" s="71">
        <f>'Future X Power'!$D$10/10</f>
        <v>1</v>
      </c>
      <c r="W31" s="72">
        <f ca="1">IFERROR(__xludf.DUMMYFUNCTION("SUM(IMPORTRANGE(""https://docs.google.com/spreadsheets/d/19OQmboFDF7WKHL5eOUGOd6To4Gv0o4GH0bd4mIEmouA/edit#gid=85891240"", ""Future X Power!D20:D31""))/5/10"),0.26)</f>
        <v>0.26</v>
      </c>
      <c r="X31" s="71">
        <f>'Future X Power'!$D$12/10</f>
        <v>0.3</v>
      </c>
      <c r="Y31" s="73">
        <f>'Future X Power'!$D$16/10</f>
        <v>0.5</v>
      </c>
    </row>
    <row r="32" spans="1:25" ht="78">
      <c r="A32" s="64">
        <v>25</v>
      </c>
      <c r="B32" s="60">
        <v>31</v>
      </c>
      <c r="C32" s="60" t="s">
        <v>201</v>
      </c>
      <c r="D32" s="65">
        <f>'GEE Power and Gas'!F34</f>
        <v>3.8399999999999994</v>
      </c>
      <c r="E32" s="66">
        <v>2</v>
      </c>
      <c r="F32" s="67" t="s">
        <v>95</v>
      </c>
      <c r="G32" s="68" t="s">
        <v>82</v>
      </c>
      <c r="H32" s="68" t="s">
        <v>82</v>
      </c>
      <c r="I32" s="68" t="s">
        <v>82</v>
      </c>
      <c r="J32" s="68" t="s">
        <v>82</v>
      </c>
      <c r="K32" s="68"/>
      <c r="L32" s="68"/>
      <c r="M32" s="68"/>
      <c r="N32" s="68"/>
      <c r="O32" s="67" t="s">
        <v>202</v>
      </c>
      <c r="P32" s="69" t="s">
        <v>93</v>
      </c>
      <c r="Q32" s="75" t="s">
        <v>116</v>
      </c>
      <c r="R32" s="75" t="s">
        <v>151</v>
      </c>
      <c r="S32" s="75" t="s">
        <v>139</v>
      </c>
      <c r="T32" s="71">
        <f>'GEE Power and Gas'!$D$2/10</f>
        <v>0.3</v>
      </c>
      <c r="U32" s="71">
        <f>'GEE Power and Gas'!$D$7/10</f>
        <v>0</v>
      </c>
      <c r="V32" s="71">
        <f>'GEE Power and Gas'!$D$10/10</f>
        <v>1</v>
      </c>
      <c r="W32" s="72">
        <f ca="1">IFERROR(__xludf.DUMMYFUNCTION("SUM(IMPORTRANGE(""https://docs.google.com/spreadsheets/d/19OQmboFDF7WKHL5eOUGOd6To4Gv0o4GH0bd4mIEmouA/edit#gid=85891240"", ""GEE Power and Gas!D20:D31""))/5/10"),0.26)</f>
        <v>0.26</v>
      </c>
      <c r="X32" s="71">
        <f>'GEE Power and Gas'!$D$12/10</f>
        <v>0.3</v>
      </c>
      <c r="Y32" s="73">
        <f>'GEE Power and Gas'!$D$16/10</f>
        <v>0.5</v>
      </c>
    </row>
    <row r="33" spans="1:25" ht="78">
      <c r="A33" s="64">
        <v>26</v>
      </c>
      <c r="B33" s="60">
        <v>32</v>
      </c>
      <c r="C33" s="60" t="s">
        <v>203</v>
      </c>
      <c r="D33" s="65">
        <f>'Elysian Energy'!F34</f>
        <v>3.5999999999999996</v>
      </c>
      <c r="E33" s="66">
        <v>2</v>
      </c>
      <c r="F33" s="67" t="s">
        <v>204</v>
      </c>
      <c r="G33" s="68" t="s">
        <v>82</v>
      </c>
      <c r="H33" s="68" t="s">
        <v>82</v>
      </c>
      <c r="I33" s="68" t="s">
        <v>82</v>
      </c>
      <c r="J33" s="68" t="s">
        <v>82</v>
      </c>
      <c r="K33" s="68"/>
      <c r="L33" s="68"/>
      <c r="M33" s="68"/>
      <c r="N33" s="68"/>
      <c r="O33" s="67" t="s">
        <v>205</v>
      </c>
      <c r="P33" s="69" t="s">
        <v>93</v>
      </c>
      <c r="Q33" s="75" t="s">
        <v>116</v>
      </c>
      <c r="R33" s="75" t="s">
        <v>151</v>
      </c>
      <c r="S33" s="75" t="s">
        <v>139</v>
      </c>
      <c r="T33" s="71">
        <f>'Elysian Energy'!$D$2/10</f>
        <v>0.3</v>
      </c>
      <c r="U33" s="71">
        <f>'Elysian Energy'!$D$7/10</f>
        <v>0</v>
      </c>
      <c r="V33" s="71">
        <f>'Elysian Energy'!$D$10/10</f>
        <v>1</v>
      </c>
      <c r="W33" s="72">
        <f ca="1">IFERROR(__xludf.DUMMYFUNCTION("SUM(IMPORTRANGE(""https://docs.google.com/spreadsheets/d/19OQmboFDF7WKHL5eOUGOd6To4Gv0o4GH0bd4mIEmouA/edit#gid=85891240"", ""Elysian Energy!D20:D31""))/5/10"),0.2)</f>
        <v>0.2</v>
      </c>
      <c r="X33" s="71">
        <f>'Elysian Energy'!$D$12/10</f>
        <v>0</v>
      </c>
      <c r="Y33" s="73">
        <f>'Elysian Energy'!$D$16/10</f>
        <v>0.5</v>
      </c>
    </row>
    <row r="34" spans="1:25" ht="78">
      <c r="A34" s="64">
        <v>27</v>
      </c>
      <c r="B34" s="60">
        <v>33</v>
      </c>
      <c r="C34" s="60" t="s">
        <v>206</v>
      </c>
      <c r="D34" s="65">
        <f>'Metered Energy'!F34</f>
        <v>3.5399999999999996</v>
      </c>
      <c r="E34" s="66">
        <v>2</v>
      </c>
      <c r="F34" s="67" t="s">
        <v>63</v>
      </c>
      <c r="G34" s="68"/>
      <c r="H34" s="68"/>
      <c r="I34" s="68"/>
      <c r="J34" s="68" t="s">
        <v>82</v>
      </c>
      <c r="K34" s="68"/>
      <c r="L34" s="68"/>
      <c r="M34" s="68"/>
      <c r="N34" s="68"/>
      <c r="O34" s="67" t="s">
        <v>207</v>
      </c>
      <c r="P34" s="69" t="s">
        <v>87</v>
      </c>
      <c r="Q34" s="75" t="s">
        <v>116</v>
      </c>
      <c r="R34" s="75" t="s">
        <v>151</v>
      </c>
      <c r="S34" s="75" t="s">
        <v>139</v>
      </c>
      <c r="T34" s="71">
        <f>'Metered Energy'!$D$2/10</f>
        <v>0.3</v>
      </c>
      <c r="U34" s="71">
        <f>'Metered Energy'!$D$7/10</f>
        <v>0</v>
      </c>
      <c r="V34" s="71">
        <f>'Metered Energy'!$D$10/10</f>
        <v>1</v>
      </c>
      <c r="W34" s="72">
        <f ca="1">IFERROR(__xludf.DUMMYFUNCTION("SUM(IMPORTRANGE(""https://docs.google.com/spreadsheets/d/19OQmboFDF7WKHL5eOUGOd6To4Gv0o4GH0bd4mIEmouA/edit#gid=85891240"", ""Metered Energy!D20:D31""))/5/10"),0.06)</f>
        <v>0.06</v>
      </c>
      <c r="X34" s="71">
        <f>'Metered Energy'!$D$12/10</f>
        <v>0.3</v>
      </c>
      <c r="Y34" s="73">
        <f>'Metered Energy'!$D$16/10</f>
        <v>0.5</v>
      </c>
    </row>
    <row r="35" spans="1:25" ht="78">
      <c r="A35" s="64">
        <v>27</v>
      </c>
      <c r="B35" s="60">
        <v>34</v>
      </c>
      <c r="C35" s="60" t="s">
        <v>208</v>
      </c>
      <c r="D35" s="65">
        <f>'Ezi Power'!F34</f>
        <v>3.5399999999999996</v>
      </c>
      <c r="E35" s="66">
        <v>2</v>
      </c>
      <c r="F35" s="67" t="s">
        <v>81</v>
      </c>
      <c r="G35" s="68" t="s">
        <v>82</v>
      </c>
      <c r="H35" s="68"/>
      <c r="I35" s="68"/>
      <c r="J35" s="68" t="s">
        <v>82</v>
      </c>
      <c r="K35" s="68"/>
      <c r="L35" s="68"/>
      <c r="M35" s="68"/>
      <c r="N35" s="68"/>
      <c r="O35" s="67" t="s">
        <v>209</v>
      </c>
      <c r="P35" s="69" t="s">
        <v>87</v>
      </c>
      <c r="Q35" s="75" t="s">
        <v>116</v>
      </c>
      <c r="R35" s="75" t="s">
        <v>151</v>
      </c>
      <c r="S35" s="75" t="s">
        <v>139</v>
      </c>
      <c r="T35" s="71">
        <f>'Ezi Power'!$D$2/10</f>
        <v>0.3</v>
      </c>
      <c r="U35" s="71">
        <f>'Ezi Power'!$D$7/10</f>
        <v>0</v>
      </c>
      <c r="V35" s="71">
        <f>'Ezi Power'!$D$10/10</f>
        <v>1</v>
      </c>
      <c r="W35" s="72">
        <f ca="1">IFERROR(__xludf.DUMMYFUNCTION("SUM(IMPORTRANGE(""https://docs.google.com/spreadsheets/d/19OQmboFDF7WKHL5eOUGOd6To4Gv0o4GH0bd4mIEmouA/edit#gid=85891240"", ""Ezi Power!D20:D31""))/5/10"),0.16)</f>
        <v>0.16</v>
      </c>
      <c r="X35" s="71">
        <f>'Ezi Power'!$D$12/10</f>
        <v>0</v>
      </c>
      <c r="Y35" s="73">
        <f>'Ezi Power'!$D$16/10</f>
        <v>0.5</v>
      </c>
    </row>
    <row r="36" spans="1:25" ht="78">
      <c r="A36" s="64">
        <v>27</v>
      </c>
      <c r="B36" s="60">
        <v>35</v>
      </c>
      <c r="C36" s="60" t="s">
        <v>210</v>
      </c>
      <c r="D36" s="65">
        <f>'1st Energy'!F34</f>
        <v>3.5399999999999996</v>
      </c>
      <c r="E36" s="66">
        <v>2</v>
      </c>
      <c r="F36" s="67" t="s">
        <v>211</v>
      </c>
      <c r="G36" s="68" t="s">
        <v>82</v>
      </c>
      <c r="H36" s="68" t="s">
        <v>82</v>
      </c>
      <c r="I36" s="68" t="s">
        <v>82</v>
      </c>
      <c r="J36" s="68" t="s">
        <v>82</v>
      </c>
      <c r="K36" s="68"/>
      <c r="L36" s="68"/>
      <c r="M36" s="68" t="s">
        <v>82</v>
      </c>
      <c r="N36" s="68"/>
      <c r="O36" s="80" t="s">
        <v>212</v>
      </c>
      <c r="P36" s="69" t="s">
        <v>87</v>
      </c>
      <c r="Q36" s="75" t="s">
        <v>116</v>
      </c>
      <c r="R36" s="75" t="s">
        <v>151</v>
      </c>
      <c r="S36" s="75" t="s">
        <v>139</v>
      </c>
      <c r="T36" s="71">
        <f>'1st Energy'!$D$2/10</f>
        <v>0.3</v>
      </c>
      <c r="U36" s="71">
        <f>'1st Energy'!$D$7/10</f>
        <v>0</v>
      </c>
      <c r="V36" s="71">
        <f>'1st Energy'!$D$10/10</f>
        <v>1</v>
      </c>
      <c r="W36" s="72">
        <f ca="1">IFERROR(__xludf.DUMMYFUNCTION("SUM(IMPORTRANGE(""https://docs.google.com/spreadsheets/d/19OQmboFDF7WKHL5eOUGOd6To4Gv0o4GH0bd4mIEmouA/edit#gid=85891240"", ""1st Energy!D20:D31""))/5/10"),0.06)</f>
        <v>0.06</v>
      </c>
      <c r="X36" s="71">
        <f>'1st Energy'!$D$12/10</f>
        <v>0.3</v>
      </c>
      <c r="Y36" s="73">
        <f>'1st Energy'!$D$16/10</f>
        <v>0.5</v>
      </c>
    </row>
    <row r="37" spans="1:25" ht="78">
      <c r="A37" s="64">
        <v>27</v>
      </c>
      <c r="B37" s="60">
        <v>36</v>
      </c>
      <c r="C37" s="60" t="s">
        <v>213</v>
      </c>
      <c r="D37" s="65">
        <f>'Globird Energy'!F34</f>
        <v>3.5399999999999996</v>
      </c>
      <c r="E37" s="66">
        <v>2</v>
      </c>
      <c r="F37" s="67" t="s">
        <v>194</v>
      </c>
      <c r="G37" s="68" t="s">
        <v>82</v>
      </c>
      <c r="H37" s="68" t="s">
        <v>82</v>
      </c>
      <c r="I37" s="68" t="s">
        <v>82</v>
      </c>
      <c r="J37" s="68" t="s">
        <v>82</v>
      </c>
      <c r="K37" s="68"/>
      <c r="L37" s="68" t="s">
        <v>82</v>
      </c>
      <c r="M37" s="68"/>
      <c r="N37" s="68"/>
      <c r="O37" s="67" t="s">
        <v>214</v>
      </c>
      <c r="P37" s="69" t="s">
        <v>87</v>
      </c>
      <c r="Q37" s="75" t="s">
        <v>116</v>
      </c>
      <c r="R37" s="75" t="s">
        <v>151</v>
      </c>
      <c r="S37" s="75" t="s">
        <v>139</v>
      </c>
      <c r="T37" s="71">
        <f>'Globird Energy'!$D$2/10</f>
        <v>0.3</v>
      </c>
      <c r="U37" s="71">
        <f>'Globird Energy'!$D$7/10</f>
        <v>0</v>
      </c>
      <c r="V37" s="71">
        <f>'Globird Energy'!$D$10/10</f>
        <v>1</v>
      </c>
      <c r="W37" s="72">
        <f ca="1">IFERROR(__xludf.DUMMYFUNCTION("SUM(IMPORTRANGE(""https://docs.google.com/spreadsheets/d/19OQmboFDF7WKHL5eOUGOd6To4Gv0o4GH0bd4mIEmouA/edit#gid=85891240"", ""Globird Energy!D20:D31""))/5/10"),0.06)</f>
        <v>0.06</v>
      </c>
      <c r="X37" s="71">
        <f>'Globird Energy'!$D$12/10</f>
        <v>0.3</v>
      </c>
      <c r="Y37" s="73">
        <f>'Globird Energy'!$D$16/10</f>
        <v>0.5</v>
      </c>
    </row>
    <row r="38" spans="1:25" ht="78">
      <c r="A38" s="64">
        <v>27</v>
      </c>
      <c r="B38" s="60">
        <v>37</v>
      </c>
      <c r="C38" s="60" t="s">
        <v>215</v>
      </c>
      <c r="D38" s="65">
        <f>'Sumo Power'!F34</f>
        <v>3.5399999999999996</v>
      </c>
      <c r="E38" s="66">
        <v>2</v>
      </c>
      <c r="F38" s="67" t="s">
        <v>216</v>
      </c>
      <c r="G38" s="68" t="s">
        <v>82</v>
      </c>
      <c r="H38" s="68" t="s">
        <v>82</v>
      </c>
      <c r="I38" s="68"/>
      <c r="J38" s="68"/>
      <c r="K38" s="68"/>
      <c r="L38" s="68"/>
      <c r="M38" s="68"/>
      <c r="N38" s="68"/>
      <c r="O38" s="67" t="s">
        <v>217</v>
      </c>
      <c r="P38" s="69" t="s">
        <v>87</v>
      </c>
      <c r="Q38" s="75" t="s">
        <v>116</v>
      </c>
      <c r="R38" s="75" t="s">
        <v>151</v>
      </c>
      <c r="S38" s="75" t="s">
        <v>139</v>
      </c>
      <c r="T38" s="71">
        <f>'Sumo Power'!$D$2/10</f>
        <v>0.3</v>
      </c>
      <c r="U38" s="71">
        <f>'Sumo Power'!$D$7/10</f>
        <v>0</v>
      </c>
      <c r="V38" s="71">
        <f>'Sumo Power'!$D$10/10</f>
        <v>1</v>
      </c>
      <c r="W38" s="72">
        <f ca="1">IFERROR(__xludf.DUMMYFUNCTION("SUM(IMPORTRANGE(""https://docs.google.com/spreadsheets/d/19OQmboFDF7WKHL5eOUGOd6To4Gv0o4GH0bd4mIEmouA/edit#gid=85891240"", ""Sumo Power!D20:D31""))/5/10"),0.06)</f>
        <v>0.06</v>
      </c>
      <c r="X38" s="71">
        <f>'Sumo Power'!$D$12/10</f>
        <v>0.3</v>
      </c>
      <c r="Y38" s="73">
        <f>'Sumo Power'!$D$16/10</f>
        <v>0.5</v>
      </c>
    </row>
    <row r="39" spans="1:25" ht="78">
      <c r="A39" s="64">
        <v>28</v>
      </c>
      <c r="B39" s="60">
        <v>38</v>
      </c>
      <c r="C39" s="60" t="s">
        <v>218</v>
      </c>
      <c r="D39" s="65">
        <f>'Dodo Power'!F34</f>
        <v>3.3899999999999997</v>
      </c>
      <c r="E39" s="66">
        <v>2</v>
      </c>
      <c r="F39" s="67" t="s">
        <v>219</v>
      </c>
      <c r="G39" s="68" t="s">
        <v>82</v>
      </c>
      <c r="H39" s="68" t="s">
        <v>82</v>
      </c>
      <c r="I39" s="68" t="s">
        <v>82</v>
      </c>
      <c r="J39" s="68" t="s">
        <v>82</v>
      </c>
      <c r="K39" s="68"/>
      <c r="L39" s="68" t="s">
        <v>82</v>
      </c>
      <c r="M39" s="68"/>
      <c r="N39" s="68"/>
      <c r="O39" s="67" t="s">
        <v>220</v>
      </c>
      <c r="P39" s="69" t="s">
        <v>87</v>
      </c>
      <c r="Q39" s="75" t="s">
        <v>116</v>
      </c>
      <c r="R39" s="75" t="s">
        <v>151</v>
      </c>
      <c r="S39" s="75" t="s">
        <v>139</v>
      </c>
      <c r="T39" s="71">
        <f>'Dodo Power'!$D$2/10</f>
        <v>0.3</v>
      </c>
      <c r="U39" s="71">
        <f>'Dodo Power'!$D$7/10</f>
        <v>0</v>
      </c>
      <c r="V39" s="71">
        <f>'Dodo Power'!$D$10/10</f>
        <v>1</v>
      </c>
      <c r="W39" s="72">
        <f ca="1">IFERROR(__xludf.DUMMYFUNCTION("SUM(IMPORTRANGE(""https://docs.google.com/spreadsheets/d/19OQmboFDF7WKHL5eOUGOd6To4Gv0o4GH0bd4mIEmouA/edit#gid=85891240"", ""Dodo Power!D20:D31""))/5/10"),0.06)</f>
        <v>0.06</v>
      </c>
      <c r="X39" s="71">
        <f>'Dodo Power'!$D$12/10</f>
        <v>0</v>
      </c>
      <c r="Y39" s="73">
        <f>'Dodo Power'!$D$16/10</f>
        <v>0.5</v>
      </c>
    </row>
    <row r="40" spans="1:25" ht="78">
      <c r="A40" s="64">
        <v>28</v>
      </c>
      <c r="B40" s="60">
        <v>39</v>
      </c>
      <c r="C40" s="60" t="s">
        <v>221</v>
      </c>
      <c r="D40" s="65">
        <f>'Commander Power and Gas'!F34</f>
        <v>3.3899999999999997</v>
      </c>
      <c r="E40" s="66">
        <v>2</v>
      </c>
      <c r="F40" s="67" t="s">
        <v>219</v>
      </c>
      <c r="G40" s="68" t="s">
        <v>82</v>
      </c>
      <c r="H40" s="68" t="s">
        <v>82</v>
      </c>
      <c r="I40" s="68" t="s">
        <v>82</v>
      </c>
      <c r="J40" s="68" t="s">
        <v>82</v>
      </c>
      <c r="K40" s="68"/>
      <c r="L40" s="68" t="s">
        <v>82</v>
      </c>
      <c r="M40" s="68"/>
      <c r="N40" s="68"/>
      <c r="O40" s="67" t="s">
        <v>222</v>
      </c>
      <c r="P40" s="69" t="s">
        <v>87</v>
      </c>
      <c r="Q40" s="75" t="s">
        <v>116</v>
      </c>
      <c r="R40" s="75" t="s">
        <v>151</v>
      </c>
      <c r="S40" s="75" t="s">
        <v>139</v>
      </c>
      <c r="T40" s="71">
        <f>'Commander Power and Gas'!$D$2/10</f>
        <v>0.3</v>
      </c>
      <c r="U40" s="71">
        <f>'Commander Power and Gas'!$D$7/10</f>
        <v>0</v>
      </c>
      <c r="V40" s="71">
        <f>'Commander Power and Gas'!$D$10/10</f>
        <v>1</v>
      </c>
      <c r="W40" s="72">
        <f ca="1">IFERROR(__xludf.DUMMYFUNCTION("SUM(IMPORTRANGE(""https://docs.google.com/spreadsheets/d/19OQmboFDF7WKHL5eOUGOd6To4Gv0o4GH0bd4mIEmouA/edit#gid=85891240"", ""Commander Power and Gas!D20:D31""))/5/10"),0.06)</f>
        <v>0.06</v>
      </c>
      <c r="X40" s="71">
        <f>'Commander Power and Gas'!$D$12/10</f>
        <v>0</v>
      </c>
      <c r="Y40" s="73">
        <f>'Commander Power and Gas'!$D$16/10</f>
        <v>0.5</v>
      </c>
    </row>
    <row r="41" spans="1:25" ht="52">
      <c r="A41" s="59">
        <v>29</v>
      </c>
      <c r="B41" s="60">
        <v>40</v>
      </c>
      <c r="C41" s="60" t="s">
        <v>223</v>
      </c>
      <c r="D41" s="65">
        <f>'Alinta Energy'!F34</f>
        <v>3.1399999999999992</v>
      </c>
      <c r="E41" s="66">
        <v>2</v>
      </c>
      <c r="F41" s="68" t="s">
        <v>224</v>
      </c>
      <c r="G41" s="68" t="s">
        <v>82</v>
      </c>
      <c r="H41" s="68" t="s">
        <v>82</v>
      </c>
      <c r="I41" s="68" t="s">
        <v>82</v>
      </c>
      <c r="J41" s="68" t="s">
        <v>82</v>
      </c>
      <c r="K41" s="74"/>
      <c r="L41" s="68"/>
      <c r="M41" s="68"/>
      <c r="N41" s="68"/>
      <c r="O41" s="67" t="s">
        <v>225</v>
      </c>
      <c r="P41" s="69" t="s">
        <v>182</v>
      </c>
      <c r="Q41" s="75" t="s">
        <v>226</v>
      </c>
      <c r="R41" s="75" t="s">
        <v>227</v>
      </c>
      <c r="S41" s="75" t="s">
        <v>228</v>
      </c>
      <c r="T41" s="71">
        <f>'Alinta Energy'!$D$2/10</f>
        <v>0</v>
      </c>
      <c r="U41" s="71">
        <f>'Alinta Energy'!$D$7/10</f>
        <v>0</v>
      </c>
      <c r="V41" s="71">
        <f>'Alinta Energy'!$D$10/10</f>
        <v>1</v>
      </c>
      <c r="W41" s="72">
        <f ca="1">IFERROR(__xludf.DUMMYFUNCTION("SUM(IMPORTRANGE(""https://docs.google.com/spreadsheets/d/19OQmboFDF7WKHL5eOUGOd6To4Gv0o4GH0bd4mIEmouA/edit#gid=85891240"", ""Alinta Energy!D20:D31""))/5/10"),0.659999999999999)</f>
        <v>0.65999999999999903</v>
      </c>
      <c r="X41" s="71">
        <f>'Alinta Energy'!$D$12/10</f>
        <v>0.3</v>
      </c>
      <c r="Y41" s="73">
        <f>'Alinta Energy'!$D$16/10</f>
        <v>0</v>
      </c>
    </row>
    <row r="42" spans="1:25" ht="65">
      <c r="A42" s="59">
        <v>30</v>
      </c>
      <c r="B42" s="60">
        <v>41</v>
      </c>
      <c r="C42" s="60" t="s">
        <v>229</v>
      </c>
      <c r="D42" s="65">
        <f>'Simply Energy'!F34</f>
        <v>2.59</v>
      </c>
      <c r="E42" s="66">
        <v>1.5</v>
      </c>
      <c r="F42" s="67" t="s">
        <v>194</v>
      </c>
      <c r="G42" s="68" t="s">
        <v>82</v>
      </c>
      <c r="H42" s="68" t="s">
        <v>82</v>
      </c>
      <c r="I42" s="68" t="s">
        <v>82</v>
      </c>
      <c r="J42" s="68" t="s">
        <v>82</v>
      </c>
      <c r="K42" s="68"/>
      <c r="L42" s="68" t="s">
        <v>82</v>
      </c>
      <c r="M42" s="68"/>
      <c r="N42" s="68"/>
      <c r="O42" s="67" t="s">
        <v>230</v>
      </c>
      <c r="P42" s="75" t="s">
        <v>139</v>
      </c>
      <c r="Q42" s="75" t="s">
        <v>151</v>
      </c>
      <c r="R42" s="75" t="s">
        <v>231</v>
      </c>
      <c r="S42" s="75" t="s">
        <v>116</v>
      </c>
      <c r="T42" s="71">
        <f>'Simply Energy'!$D$2/10</f>
        <v>0.3</v>
      </c>
      <c r="U42" s="71">
        <f>'Simply Energy'!$D$7/10</f>
        <v>0</v>
      </c>
      <c r="V42" s="71">
        <f>'Simply Energy'!$D$10/10</f>
        <v>0</v>
      </c>
      <c r="W42" s="72">
        <f ca="1">IFERROR(__xludf.DUMMYFUNCTION("SUM(IMPORTRANGE(""https://docs.google.com/spreadsheets/d/19OQmboFDF7WKHL5eOUGOd6To4Gv0o4GH0bd4mIEmouA/edit#gid=85891240"", ""Simply Energy!D20:D31""))/5/10"),0.86)</f>
        <v>0.86</v>
      </c>
      <c r="X42" s="71">
        <f>'Simply Energy'!$D$12/10</f>
        <v>0</v>
      </c>
      <c r="Y42" s="73">
        <f>'Simply Energy'!$D$16/10</f>
        <v>0.5</v>
      </c>
    </row>
    <row r="43" spans="1:25" ht="78">
      <c r="A43" s="59">
        <v>31</v>
      </c>
      <c r="B43" s="60">
        <v>42</v>
      </c>
      <c r="C43" s="60" t="s">
        <v>232</v>
      </c>
      <c r="D43" s="65">
        <f>Synergy!F34</f>
        <v>2.4399999999999995</v>
      </c>
      <c r="E43" s="66">
        <v>1.5</v>
      </c>
      <c r="F43" s="67" t="s">
        <v>64</v>
      </c>
      <c r="G43" s="68"/>
      <c r="H43" s="68"/>
      <c r="I43" s="68"/>
      <c r="J43" s="68"/>
      <c r="K43" s="68" t="s">
        <v>82</v>
      </c>
      <c r="L43" s="68"/>
      <c r="M43" s="68"/>
      <c r="N43" s="68"/>
      <c r="O43" s="67" t="s">
        <v>233</v>
      </c>
      <c r="P43" s="75" t="s">
        <v>234</v>
      </c>
      <c r="Q43" s="75" t="s">
        <v>235</v>
      </c>
      <c r="R43" s="75" t="s">
        <v>236</v>
      </c>
      <c r="S43" s="75" t="s">
        <v>139</v>
      </c>
      <c r="T43" s="71">
        <f>Synergy!$D$2/10</f>
        <v>0.3</v>
      </c>
      <c r="U43" s="71">
        <f>Synergy!$D$7/10</f>
        <v>0</v>
      </c>
      <c r="V43" s="71">
        <f>Synergy!$D$10/10</f>
        <v>0</v>
      </c>
      <c r="W43" s="72">
        <f ca="1">IFERROR(__xludf.DUMMYFUNCTION("SUM(IMPORTRANGE(""https://docs.google.com/spreadsheets/d/19OQmboFDF7WKHL5eOUGOd6To4Gv0o4GH0bd4mIEmouA/edit#gid=85891240"", ""Synergy!D20:D31""))/5/10"),0.659999999999999)</f>
        <v>0.65999999999999903</v>
      </c>
      <c r="X43" s="71">
        <f>Synergy!$D$12/10</f>
        <v>0.3</v>
      </c>
      <c r="Y43" s="73">
        <f>Synergy!$D$16/10</f>
        <v>0.5</v>
      </c>
    </row>
    <row r="44" spans="1:25" ht="78">
      <c r="A44" s="59">
        <v>32</v>
      </c>
      <c r="B44" s="60">
        <v>43</v>
      </c>
      <c r="C44" s="60" t="s">
        <v>237</v>
      </c>
      <c r="D44" s="65">
        <f>WINConnect!F34</f>
        <v>1.9899999999999998</v>
      </c>
      <c r="E44" s="66">
        <v>1</v>
      </c>
      <c r="F44" s="67" t="s">
        <v>238</v>
      </c>
      <c r="G44" s="68" t="s">
        <v>82</v>
      </c>
      <c r="H44" s="68" t="s">
        <v>82</v>
      </c>
      <c r="I44" s="68" t="s">
        <v>82</v>
      </c>
      <c r="J44" s="68"/>
      <c r="K44" s="68"/>
      <c r="L44" s="68"/>
      <c r="M44" s="68"/>
      <c r="N44" s="68"/>
      <c r="O44" s="67" t="s">
        <v>239</v>
      </c>
      <c r="P44" s="75" t="s">
        <v>116</v>
      </c>
      <c r="Q44" s="75" t="s">
        <v>151</v>
      </c>
      <c r="R44" s="75" t="s">
        <v>139</v>
      </c>
      <c r="S44" s="75" t="s">
        <v>240</v>
      </c>
      <c r="T44" s="71">
        <f>WINConnect!$D$2/10</f>
        <v>0.3</v>
      </c>
      <c r="U44" s="71">
        <f>WINConnect!$D$7/10</f>
        <v>0</v>
      </c>
      <c r="V44" s="71">
        <f>WINConnect!$D$10/10</f>
        <v>0</v>
      </c>
      <c r="W44" s="72">
        <f ca="1">IFERROR(__xludf.DUMMYFUNCTION("SUM(IMPORTRANGE(""https://docs.google.com/spreadsheets/d/19OQmboFDF7WKHL5eOUGOd6To4Gv0o4GH0bd4mIEmouA/edit#gid=85891240"", ""WINConnect!D20:D31""))/5/10"),0.36)</f>
        <v>0.36</v>
      </c>
      <c r="X44" s="71">
        <f>WINConnect!$D$12/10</f>
        <v>0.3</v>
      </c>
      <c r="Y44" s="73">
        <f>WINConnect!$D$16/10</f>
        <v>0.5</v>
      </c>
    </row>
    <row r="45" spans="1:25" ht="65">
      <c r="A45" s="64">
        <v>33</v>
      </c>
      <c r="B45" s="60">
        <v>44</v>
      </c>
      <c r="C45" s="76" t="s">
        <v>241</v>
      </c>
      <c r="D45" s="65">
        <f>'Origin Energy'!F34</f>
        <v>1.6</v>
      </c>
      <c r="E45" s="66">
        <v>1</v>
      </c>
      <c r="F45" s="67" t="s">
        <v>95</v>
      </c>
      <c r="G45" s="68" t="s">
        <v>82</v>
      </c>
      <c r="H45" s="68" t="s">
        <v>82</v>
      </c>
      <c r="I45" s="68" t="s">
        <v>82</v>
      </c>
      <c r="J45" s="68" t="s">
        <v>82</v>
      </c>
      <c r="K45" s="68"/>
      <c r="L45" s="68"/>
      <c r="M45" s="68"/>
      <c r="N45" s="68"/>
      <c r="O45" s="67" t="s">
        <v>242</v>
      </c>
      <c r="P45" s="75" t="s">
        <v>243</v>
      </c>
      <c r="Q45" s="75" t="s">
        <v>244</v>
      </c>
      <c r="R45" s="75" t="s">
        <v>227</v>
      </c>
      <c r="S45" s="75" t="s">
        <v>245</v>
      </c>
      <c r="T45" s="71">
        <f>'Origin Energy'!$D$2/10</f>
        <v>0</v>
      </c>
      <c r="U45" s="71">
        <f>'Origin Energy'!$D$7/10</f>
        <v>0</v>
      </c>
      <c r="V45" s="71">
        <f>'Origin Energy'!$D$10/10</f>
        <v>0</v>
      </c>
      <c r="W45" s="72">
        <f ca="1">IFERROR(__xludf.DUMMYFUNCTION("SUM(IMPORTRANGE(""https://docs.google.com/spreadsheets/d/19OQmboFDF7WKHL5eOUGOd6To4Gv0o4GH0bd4mIEmouA/edit#gid=85891240"", ""Origin Energy!D20:D31""))/5/10"),0.8)</f>
        <v>0.8</v>
      </c>
      <c r="X45" s="71">
        <f>'Origin Energy'!$D$12/10</f>
        <v>0.8</v>
      </c>
      <c r="Y45" s="73">
        <f>'Origin Energy'!$D$16/10</f>
        <v>0</v>
      </c>
    </row>
    <row r="46" spans="1:25" ht="52">
      <c r="A46" s="64">
        <v>34</v>
      </c>
      <c r="B46" s="60">
        <v>45</v>
      </c>
      <c r="C46" s="76" t="s">
        <v>246</v>
      </c>
      <c r="D46" s="65">
        <f>'Energy Australia'!F34</f>
        <v>1.35</v>
      </c>
      <c r="E46" s="66">
        <v>1</v>
      </c>
      <c r="F46" s="67" t="s">
        <v>194</v>
      </c>
      <c r="G46" s="68" t="s">
        <v>82</v>
      </c>
      <c r="H46" s="68" t="s">
        <v>82</v>
      </c>
      <c r="I46" s="68" t="s">
        <v>82</v>
      </c>
      <c r="J46" s="68" t="s">
        <v>82</v>
      </c>
      <c r="K46" s="68"/>
      <c r="L46" s="68" t="s">
        <v>82</v>
      </c>
      <c r="M46" s="68"/>
      <c r="N46" s="68"/>
      <c r="O46" s="67" t="s">
        <v>247</v>
      </c>
      <c r="P46" s="75" t="s">
        <v>248</v>
      </c>
      <c r="Q46" s="75" t="s">
        <v>249</v>
      </c>
      <c r="R46" s="75" t="s">
        <v>227</v>
      </c>
      <c r="S46" s="75" t="s">
        <v>250</v>
      </c>
      <c r="T46" s="71">
        <f>'Energy Australia'!$D$2/10</f>
        <v>0</v>
      </c>
      <c r="U46" s="71">
        <f>'Energy Australia'!$D$7/10</f>
        <v>0</v>
      </c>
      <c r="V46" s="71">
        <f>'Energy Australia'!$D$10/10</f>
        <v>0</v>
      </c>
      <c r="W46" s="72">
        <f ca="1">IFERROR(__xludf.DUMMYFUNCTION("SUM(IMPORTRANGE(""https://docs.google.com/spreadsheets/d/19OQmboFDF7WKHL5eOUGOd6To4Gv0o4GH0bd4mIEmouA/edit#gid=85891240"", ""Energy Australia!D20:D31""))/5/10"),0.8)</f>
        <v>0.8</v>
      </c>
      <c r="X46" s="71">
        <f>'Energy Australia'!$D$12/10</f>
        <v>0.3</v>
      </c>
      <c r="Y46" s="73">
        <f>'Energy Australia'!$D$16/10</f>
        <v>0</v>
      </c>
    </row>
    <row r="47" spans="1:25" ht="52">
      <c r="A47" s="64">
        <v>35</v>
      </c>
      <c r="B47" s="60">
        <v>46</v>
      </c>
      <c r="C47" s="60" t="s">
        <v>251</v>
      </c>
      <c r="D47" s="65">
        <f>Powerdirect!F34</f>
        <v>1.29</v>
      </c>
      <c r="E47" s="66">
        <v>1</v>
      </c>
      <c r="F47" s="67" t="s">
        <v>95</v>
      </c>
      <c r="G47" s="68" t="s">
        <v>82</v>
      </c>
      <c r="H47" s="68" t="s">
        <v>82</v>
      </c>
      <c r="I47" s="68" t="s">
        <v>82</v>
      </c>
      <c r="J47" s="68" t="s">
        <v>82</v>
      </c>
      <c r="K47" s="68"/>
      <c r="L47" s="68"/>
      <c r="M47" s="68"/>
      <c r="N47" s="68"/>
      <c r="O47" s="67" t="s">
        <v>252</v>
      </c>
      <c r="P47" s="75" t="s">
        <v>253</v>
      </c>
      <c r="Q47" s="75" t="s">
        <v>254</v>
      </c>
      <c r="R47" s="75" t="s">
        <v>255</v>
      </c>
      <c r="S47" s="75" t="s">
        <v>256</v>
      </c>
      <c r="T47" s="71">
        <f>Powerdirect!$D$2/10</f>
        <v>0</v>
      </c>
      <c r="U47" s="71">
        <f>Powerdirect!$D$7/10</f>
        <v>0</v>
      </c>
      <c r="V47" s="71">
        <f>Powerdirect!$D$10/10</f>
        <v>0</v>
      </c>
      <c r="W47" s="72">
        <f ca="1">IFERROR(__xludf.DUMMYFUNCTION("SUM(IMPORTRANGE(""https://docs.google.com/spreadsheets/d/19OQmboFDF7WKHL5eOUGOd6To4Gv0o4GH0bd4mIEmouA/edit#gid=85891240"", ""Powerdirect!D20:D31""))/5/10"),0.86)</f>
        <v>0.86</v>
      </c>
      <c r="X47" s="71">
        <f>Powerdirect!$D$12/10</f>
        <v>0</v>
      </c>
      <c r="Y47" s="73">
        <f>Powerdirect!$D$16/10</f>
        <v>0</v>
      </c>
    </row>
    <row r="48" spans="1:25" ht="52">
      <c r="A48" s="59">
        <v>35</v>
      </c>
      <c r="B48" s="60">
        <v>47</v>
      </c>
      <c r="C48" s="60" t="s">
        <v>257</v>
      </c>
      <c r="D48" s="65">
        <f>ActewAGL!F34</f>
        <v>1.29</v>
      </c>
      <c r="E48" s="66">
        <v>1</v>
      </c>
      <c r="F48" s="67" t="s">
        <v>258</v>
      </c>
      <c r="G48" s="68" t="s">
        <v>82</v>
      </c>
      <c r="H48" s="68"/>
      <c r="I48" s="68"/>
      <c r="J48" s="68"/>
      <c r="K48" s="68"/>
      <c r="L48" s="68" t="s">
        <v>82</v>
      </c>
      <c r="M48" s="68"/>
      <c r="N48" s="68"/>
      <c r="O48" s="80" t="s">
        <v>259</v>
      </c>
      <c r="P48" s="75" t="s">
        <v>260</v>
      </c>
      <c r="Q48" s="75" t="s">
        <v>254</v>
      </c>
      <c r="R48" s="75" t="s">
        <v>255</v>
      </c>
      <c r="S48" s="75" t="s">
        <v>256</v>
      </c>
      <c r="T48" s="71">
        <f>ActewAGL!$D$2/10</f>
        <v>0</v>
      </c>
      <c r="U48" s="71">
        <f>ActewAGL!$D$7/10</f>
        <v>0</v>
      </c>
      <c r="V48" s="71">
        <f>ActewAGL!$D$10/10</f>
        <v>0</v>
      </c>
      <c r="W48" s="72">
        <f ca="1">IFERROR(__xludf.DUMMYFUNCTION("SUM(IMPORTRANGE(""https://docs.google.com/spreadsheets/d/19OQmboFDF7WKHL5eOUGOd6To4Gv0o4GH0bd4mIEmouA/edit#gid=85891240"", ""ActewAGL!D20:D31""))/5/10"),0.86)</f>
        <v>0.86</v>
      </c>
      <c r="X48" s="71">
        <f>ActewAGL!$D$12/10</f>
        <v>0</v>
      </c>
      <c r="Y48" s="73">
        <f>ActewAGL!$D$16/10</f>
        <v>0</v>
      </c>
    </row>
    <row r="49" spans="1:25" ht="52">
      <c r="A49" s="59">
        <v>36</v>
      </c>
      <c r="B49" s="60">
        <v>48</v>
      </c>
      <c r="C49" s="60" t="s">
        <v>261</v>
      </c>
      <c r="D49" s="65">
        <f>'AGL Energy'!F34</f>
        <v>1.2</v>
      </c>
      <c r="E49" s="66">
        <v>1</v>
      </c>
      <c r="F49" s="67" t="s">
        <v>95</v>
      </c>
      <c r="G49" s="68" t="s">
        <v>82</v>
      </c>
      <c r="H49" s="68" t="s">
        <v>82</v>
      </c>
      <c r="I49" s="68" t="s">
        <v>82</v>
      </c>
      <c r="J49" s="68" t="s">
        <v>82</v>
      </c>
      <c r="K49" s="68"/>
      <c r="L49" s="68"/>
      <c r="M49" s="68"/>
      <c r="N49" s="68"/>
      <c r="O49" s="67" t="s">
        <v>262</v>
      </c>
      <c r="P49" s="75" t="s">
        <v>263</v>
      </c>
      <c r="Q49" s="75" t="s">
        <v>264</v>
      </c>
      <c r="R49" s="75" t="s">
        <v>227</v>
      </c>
      <c r="S49" s="75" t="s">
        <v>250</v>
      </c>
      <c r="T49" s="71">
        <f>'AGL Energy'!$D$2/10</f>
        <v>0</v>
      </c>
      <c r="U49" s="71">
        <f>'AGL Energy'!$D$7/10</f>
        <v>0</v>
      </c>
      <c r="V49" s="71">
        <f>'AGL Energy'!$D$10/10</f>
        <v>0</v>
      </c>
      <c r="W49" s="72">
        <f ca="1">IFERROR(__xludf.DUMMYFUNCTION("SUM(IMPORTRANGE(""https://docs.google.com/spreadsheets/d/19OQmboFDF7WKHL5eOUGOd6To4Gv0o4GH0bd4mIEmouA/edit#gid=85891240"", ""AGL Energy!D20:D31""))/5/10"),0.8)</f>
        <v>0.8</v>
      </c>
      <c r="X49" s="71">
        <f>'AGL Energy'!$D$12/10</f>
        <v>0</v>
      </c>
      <c r="Y49" s="73">
        <f>'AGL Energy'!$D$16/10</f>
        <v>0</v>
      </c>
    </row>
    <row r="50" spans="1:25" ht="13">
      <c r="A50" s="83"/>
      <c r="B50" s="84"/>
      <c r="C50" s="84"/>
      <c r="D50" s="66"/>
      <c r="E50" s="67"/>
      <c r="F50" s="67"/>
      <c r="G50" s="67"/>
      <c r="H50" s="67"/>
      <c r="I50" s="67"/>
      <c r="J50" s="67"/>
      <c r="K50" s="67"/>
      <c r="L50" s="67"/>
      <c r="M50" s="67"/>
      <c r="N50" s="67"/>
      <c r="O50" s="67"/>
      <c r="P50" s="67"/>
      <c r="Q50" s="67"/>
      <c r="R50" s="67"/>
      <c r="S50" s="67"/>
      <c r="T50" s="67"/>
      <c r="U50" s="67"/>
      <c r="V50" s="67"/>
      <c r="W50" s="67"/>
      <c r="X50" s="67"/>
      <c r="Y50" s="67"/>
    </row>
    <row r="51" spans="1:25" ht="26">
      <c r="A51" s="83"/>
      <c r="B51" s="84"/>
      <c r="C51" s="84"/>
      <c r="D51" s="66"/>
      <c r="E51" s="67"/>
      <c r="F51" s="67" t="s">
        <v>265</v>
      </c>
      <c r="G51" s="67">
        <f t="shared" ref="G51:N51" si="0">COUNTIF(G1:G49,"Yes")</f>
        <v>40</v>
      </c>
      <c r="H51" s="67">
        <f t="shared" si="0"/>
        <v>30</v>
      </c>
      <c r="I51" s="67">
        <f t="shared" si="0"/>
        <v>32</v>
      </c>
      <c r="J51" s="67">
        <f t="shared" si="0"/>
        <v>37</v>
      </c>
      <c r="K51" s="67">
        <f t="shared" si="0"/>
        <v>1</v>
      </c>
      <c r="L51" s="67">
        <f t="shared" si="0"/>
        <v>14</v>
      </c>
      <c r="M51" s="67">
        <f t="shared" si="0"/>
        <v>5</v>
      </c>
      <c r="N51" s="67">
        <f t="shared" si="0"/>
        <v>2</v>
      </c>
      <c r="O51" s="67"/>
      <c r="P51" s="67"/>
      <c r="Q51" s="67"/>
      <c r="R51" s="67"/>
      <c r="S51" s="67"/>
      <c r="T51" s="67"/>
      <c r="U51" s="67"/>
      <c r="V51" s="67"/>
      <c r="W51" s="67"/>
      <c r="X51" s="67"/>
      <c r="Y51" s="67"/>
    </row>
    <row r="52" spans="1:25" ht="13">
      <c r="A52" s="83"/>
      <c r="B52" s="84"/>
      <c r="C52" s="84"/>
      <c r="D52" s="85"/>
      <c r="E52" s="60"/>
      <c r="F52" s="67"/>
      <c r="G52" s="67"/>
      <c r="H52" s="67"/>
      <c r="I52" s="67"/>
      <c r="J52" s="67"/>
      <c r="K52" s="67"/>
      <c r="L52" s="67"/>
      <c r="M52" s="67"/>
      <c r="N52" s="67"/>
      <c r="O52" s="67"/>
      <c r="P52" s="67"/>
      <c r="Q52" s="67"/>
      <c r="R52" s="67"/>
      <c r="S52" s="67"/>
      <c r="T52" s="67"/>
      <c r="U52" s="67"/>
      <c r="V52" s="67"/>
      <c r="W52" s="67"/>
      <c r="X52" s="67"/>
      <c r="Y52" s="67"/>
    </row>
    <row r="53" spans="1:25" ht="13">
      <c r="A53" s="59"/>
      <c r="B53" s="60"/>
      <c r="C53" s="60"/>
      <c r="D53" s="66"/>
      <c r="E53" s="67"/>
      <c r="F53" s="67"/>
      <c r="G53" s="67"/>
      <c r="H53" s="67"/>
      <c r="I53" s="67"/>
      <c r="J53" s="67"/>
      <c r="K53" s="67"/>
      <c r="L53" s="67"/>
      <c r="M53" s="67"/>
      <c r="N53" s="67"/>
      <c r="O53" s="67"/>
      <c r="P53" s="67"/>
      <c r="Q53" s="67"/>
      <c r="R53" s="67"/>
      <c r="S53" s="67"/>
      <c r="T53" s="67"/>
      <c r="U53" s="67"/>
      <c r="V53" s="67"/>
      <c r="W53" s="67"/>
      <c r="X53" s="67"/>
      <c r="Y53" s="67"/>
    </row>
    <row r="54" spans="1:25" ht="13">
      <c r="A54" s="59"/>
      <c r="B54" s="60"/>
      <c r="C54" s="60"/>
      <c r="D54" s="66"/>
      <c r="E54" s="67"/>
      <c r="F54" s="67"/>
      <c r="G54" s="67"/>
      <c r="H54" s="67"/>
      <c r="I54" s="67"/>
      <c r="J54" s="67"/>
      <c r="K54" s="67"/>
      <c r="L54" s="67"/>
      <c r="M54" s="67"/>
      <c r="N54" s="67"/>
      <c r="O54" s="67"/>
      <c r="P54" s="67"/>
      <c r="Q54" s="67"/>
      <c r="R54" s="67"/>
      <c r="S54" s="67"/>
      <c r="T54" s="67"/>
      <c r="U54" s="67"/>
      <c r="V54" s="67"/>
      <c r="W54" s="67"/>
      <c r="X54" s="67"/>
      <c r="Y54" s="67"/>
    </row>
    <row r="55" spans="1:25" ht="13">
      <c r="A55" s="59"/>
      <c r="B55" s="60"/>
      <c r="C55" s="60"/>
      <c r="D55" s="66"/>
      <c r="E55" s="67"/>
      <c r="F55" s="67"/>
      <c r="G55" s="67"/>
      <c r="H55" s="67"/>
      <c r="I55" s="67"/>
      <c r="J55" s="67"/>
      <c r="K55" s="67"/>
      <c r="L55" s="67"/>
      <c r="M55" s="67"/>
      <c r="N55" s="67"/>
      <c r="O55" s="67"/>
      <c r="P55" s="67"/>
      <c r="Q55" s="67"/>
      <c r="R55" s="67"/>
      <c r="S55" s="67"/>
      <c r="T55" s="67"/>
      <c r="U55" s="67"/>
      <c r="V55" s="67"/>
      <c r="W55" s="67"/>
      <c r="X55" s="67"/>
      <c r="Y55" s="67"/>
    </row>
    <row r="56" spans="1:25" ht="13">
      <c r="A56" s="59"/>
      <c r="B56" s="60"/>
      <c r="C56" s="60"/>
      <c r="D56" s="66"/>
      <c r="E56" s="67"/>
      <c r="F56" s="67"/>
      <c r="G56" s="67"/>
      <c r="H56" s="67"/>
      <c r="I56" s="67"/>
      <c r="J56" s="67"/>
      <c r="K56" s="67"/>
      <c r="L56" s="67"/>
      <c r="M56" s="67"/>
      <c r="N56" s="67"/>
      <c r="O56" s="67"/>
      <c r="P56" s="67"/>
      <c r="Q56" s="67"/>
      <c r="R56" s="67"/>
      <c r="S56" s="67"/>
      <c r="T56" s="67"/>
      <c r="U56" s="67"/>
      <c r="V56" s="67"/>
      <c r="W56" s="67"/>
      <c r="X56" s="67"/>
      <c r="Y56" s="67"/>
    </row>
    <row r="57" spans="1:25" ht="13">
      <c r="A57" s="59"/>
      <c r="B57" s="60"/>
      <c r="C57" s="60"/>
      <c r="D57" s="66"/>
      <c r="E57" s="67"/>
      <c r="F57" s="67"/>
      <c r="G57" s="67"/>
      <c r="H57" s="67"/>
      <c r="I57" s="67"/>
      <c r="J57" s="67"/>
      <c r="K57" s="67"/>
      <c r="L57" s="67"/>
      <c r="M57" s="67"/>
      <c r="N57" s="67"/>
      <c r="O57" s="67"/>
      <c r="P57" s="67"/>
      <c r="Q57" s="67"/>
      <c r="R57" s="67"/>
      <c r="S57" s="67"/>
      <c r="T57" s="67"/>
      <c r="U57" s="67"/>
      <c r="V57" s="67"/>
      <c r="W57" s="67"/>
      <c r="X57" s="67"/>
      <c r="Y57" s="67"/>
    </row>
    <row r="58" spans="1:25" ht="13">
      <c r="A58" s="59"/>
      <c r="B58" s="60"/>
      <c r="C58" s="60"/>
      <c r="D58" s="66"/>
      <c r="E58" s="67"/>
      <c r="F58" s="67"/>
      <c r="G58" s="67"/>
      <c r="H58" s="67"/>
      <c r="I58" s="67"/>
      <c r="J58" s="67"/>
      <c r="K58" s="67"/>
      <c r="L58" s="67"/>
      <c r="M58" s="67"/>
      <c r="N58" s="67"/>
      <c r="O58" s="67"/>
      <c r="P58" s="67"/>
      <c r="Q58" s="67"/>
      <c r="R58" s="67"/>
      <c r="S58" s="67"/>
      <c r="T58" s="67"/>
      <c r="U58" s="67"/>
      <c r="V58" s="67"/>
      <c r="W58" s="67"/>
      <c r="X58" s="67"/>
      <c r="Y58" s="67"/>
    </row>
    <row r="59" spans="1:25" ht="13">
      <c r="A59" s="59"/>
      <c r="B59" s="60"/>
      <c r="C59" s="60"/>
      <c r="D59" s="66"/>
      <c r="E59" s="67"/>
      <c r="F59" s="67"/>
      <c r="G59" s="67"/>
      <c r="H59" s="67"/>
      <c r="I59" s="67"/>
      <c r="J59" s="67"/>
      <c r="K59" s="67"/>
      <c r="L59" s="67"/>
      <c r="M59" s="67"/>
      <c r="N59" s="67"/>
      <c r="O59" s="67"/>
      <c r="P59" s="67"/>
      <c r="Q59" s="67"/>
      <c r="R59" s="67"/>
      <c r="S59" s="67"/>
      <c r="T59" s="67"/>
      <c r="U59" s="67"/>
      <c r="V59" s="67"/>
      <c r="W59" s="67"/>
      <c r="X59" s="67"/>
      <c r="Y59" s="67"/>
    </row>
    <row r="60" spans="1:25" ht="13">
      <c r="A60" s="59"/>
      <c r="B60" s="60"/>
      <c r="C60" s="60"/>
      <c r="D60" s="66"/>
      <c r="E60" s="67"/>
      <c r="F60" s="67"/>
      <c r="G60" s="67"/>
      <c r="H60" s="67"/>
      <c r="I60" s="67"/>
      <c r="J60" s="67"/>
      <c r="K60" s="67"/>
      <c r="L60" s="67"/>
      <c r="M60" s="67"/>
      <c r="N60" s="67"/>
      <c r="O60" s="67"/>
      <c r="P60" s="67"/>
      <c r="Q60" s="67"/>
      <c r="R60" s="67"/>
      <c r="S60" s="67"/>
      <c r="T60" s="67"/>
      <c r="U60" s="67"/>
      <c r="V60" s="67"/>
      <c r="W60" s="67"/>
      <c r="X60" s="67"/>
      <c r="Y60" s="67"/>
    </row>
    <row r="61" spans="1:25" ht="13">
      <c r="A61" s="59"/>
      <c r="B61" s="60"/>
      <c r="C61" s="60"/>
      <c r="D61" s="66"/>
      <c r="E61" s="67"/>
      <c r="F61" s="67"/>
      <c r="G61" s="67"/>
      <c r="H61" s="67"/>
      <c r="I61" s="67"/>
      <c r="J61" s="67"/>
      <c r="K61" s="67"/>
      <c r="L61" s="67"/>
      <c r="M61" s="67"/>
      <c r="N61" s="67"/>
      <c r="O61" s="67"/>
      <c r="P61" s="67"/>
      <c r="Q61" s="67"/>
      <c r="R61" s="67"/>
      <c r="S61" s="67"/>
      <c r="T61" s="67"/>
      <c r="U61" s="67"/>
      <c r="V61" s="67"/>
      <c r="W61" s="67"/>
      <c r="X61" s="67"/>
      <c r="Y61" s="67"/>
    </row>
    <row r="62" spans="1:25" ht="13">
      <c r="A62" s="59"/>
      <c r="B62" s="60"/>
      <c r="C62" s="60"/>
      <c r="D62" s="66"/>
      <c r="E62" s="67"/>
      <c r="F62" s="67"/>
      <c r="G62" s="67"/>
      <c r="H62" s="67"/>
      <c r="I62" s="67"/>
      <c r="J62" s="67"/>
      <c r="K62" s="67"/>
      <c r="L62" s="67"/>
      <c r="M62" s="67"/>
      <c r="N62" s="67"/>
      <c r="O62" s="67"/>
      <c r="P62" s="67"/>
      <c r="Q62" s="67"/>
      <c r="R62" s="67"/>
      <c r="S62" s="67"/>
      <c r="T62" s="67"/>
      <c r="U62" s="67"/>
      <c r="V62" s="67"/>
      <c r="W62" s="67"/>
      <c r="X62" s="67"/>
      <c r="Y62" s="67"/>
    </row>
    <row r="63" spans="1:25" ht="13">
      <c r="A63" s="59"/>
      <c r="B63" s="60"/>
      <c r="C63" s="60"/>
      <c r="D63" s="66"/>
      <c r="E63" s="67"/>
      <c r="F63" s="67"/>
      <c r="G63" s="67"/>
      <c r="H63" s="67"/>
      <c r="I63" s="67"/>
      <c r="J63" s="67"/>
      <c r="K63" s="67"/>
      <c r="L63" s="67"/>
      <c r="M63" s="67"/>
      <c r="N63" s="67"/>
      <c r="O63" s="67"/>
      <c r="P63" s="67"/>
      <c r="Q63" s="67"/>
      <c r="R63" s="67"/>
      <c r="S63" s="67"/>
      <c r="T63" s="67"/>
      <c r="U63" s="67"/>
      <c r="V63" s="67"/>
      <c r="W63" s="67"/>
      <c r="X63" s="67"/>
      <c r="Y63" s="67"/>
    </row>
    <row r="64" spans="1:25" ht="13">
      <c r="A64" s="59"/>
      <c r="B64" s="60"/>
      <c r="C64" s="60"/>
      <c r="D64" s="66"/>
      <c r="E64" s="67"/>
      <c r="F64" s="67"/>
      <c r="G64" s="67"/>
      <c r="H64" s="67"/>
      <c r="I64" s="67"/>
      <c r="J64" s="67"/>
      <c r="K64" s="67"/>
      <c r="L64" s="67"/>
      <c r="M64" s="67"/>
      <c r="N64" s="67"/>
      <c r="O64" s="67"/>
      <c r="P64" s="67"/>
      <c r="Q64" s="67"/>
      <c r="R64" s="67"/>
      <c r="S64" s="67"/>
      <c r="T64" s="67"/>
      <c r="U64" s="67"/>
      <c r="V64" s="67"/>
      <c r="W64" s="67"/>
      <c r="X64" s="67"/>
      <c r="Y64" s="67"/>
    </row>
    <row r="65" spans="1:25" ht="13">
      <c r="A65" s="59"/>
      <c r="B65" s="60"/>
      <c r="C65" s="60"/>
      <c r="D65" s="66"/>
      <c r="E65" s="67"/>
      <c r="F65" s="67"/>
      <c r="G65" s="67"/>
      <c r="H65" s="67"/>
      <c r="I65" s="67"/>
      <c r="J65" s="67"/>
      <c r="K65" s="67"/>
      <c r="L65" s="67"/>
      <c r="M65" s="67"/>
      <c r="N65" s="67"/>
      <c r="O65" s="67"/>
      <c r="P65" s="67"/>
      <c r="Q65" s="67"/>
      <c r="R65" s="67"/>
      <c r="S65" s="67"/>
      <c r="T65" s="67"/>
      <c r="U65" s="67"/>
      <c r="V65" s="67"/>
      <c r="W65" s="67"/>
      <c r="X65" s="67"/>
      <c r="Y65" s="67"/>
    </row>
    <row r="66" spans="1:25" ht="13">
      <c r="A66" s="59"/>
      <c r="B66" s="60"/>
      <c r="C66" s="60"/>
      <c r="D66" s="66"/>
      <c r="E66" s="67"/>
      <c r="F66" s="67"/>
      <c r="G66" s="67"/>
      <c r="H66" s="67"/>
      <c r="I66" s="67"/>
      <c r="J66" s="67"/>
      <c r="K66" s="67"/>
      <c r="L66" s="67"/>
      <c r="M66" s="67"/>
      <c r="N66" s="67"/>
      <c r="O66" s="67"/>
      <c r="P66" s="67"/>
      <c r="Q66" s="67"/>
      <c r="R66" s="67"/>
      <c r="S66" s="67"/>
      <c r="T66" s="67"/>
      <c r="U66" s="67"/>
      <c r="V66" s="67"/>
      <c r="W66" s="67"/>
      <c r="X66" s="67"/>
      <c r="Y66" s="67"/>
    </row>
    <row r="67" spans="1:25" ht="13">
      <c r="A67" s="59"/>
      <c r="B67" s="60"/>
      <c r="C67" s="60"/>
      <c r="D67" s="66"/>
      <c r="E67" s="67"/>
      <c r="F67" s="67"/>
      <c r="G67" s="67"/>
      <c r="H67" s="67"/>
      <c r="I67" s="67"/>
      <c r="J67" s="67"/>
      <c r="K67" s="67"/>
      <c r="L67" s="67"/>
      <c r="M67" s="67"/>
      <c r="N67" s="67"/>
      <c r="O67" s="67"/>
      <c r="P67" s="67"/>
      <c r="Q67" s="67"/>
      <c r="R67" s="67"/>
      <c r="S67" s="67"/>
      <c r="T67" s="67"/>
      <c r="U67" s="67"/>
      <c r="V67" s="67"/>
      <c r="W67" s="67"/>
      <c r="X67" s="67"/>
      <c r="Y67" s="67"/>
    </row>
    <row r="68" spans="1:25" ht="13">
      <c r="A68" s="59"/>
      <c r="B68" s="60"/>
      <c r="C68" s="60"/>
      <c r="D68" s="66"/>
      <c r="E68" s="67"/>
      <c r="F68" s="67"/>
      <c r="G68" s="67"/>
      <c r="H68" s="67"/>
      <c r="I68" s="67"/>
      <c r="J68" s="67"/>
      <c r="K68" s="67"/>
      <c r="L68" s="67"/>
      <c r="M68" s="67"/>
      <c r="N68" s="67"/>
      <c r="O68" s="67"/>
      <c r="P68" s="67"/>
      <c r="Q68" s="67"/>
      <c r="R68" s="67"/>
      <c r="S68" s="67"/>
      <c r="T68" s="67"/>
      <c r="U68" s="67"/>
      <c r="V68" s="67"/>
      <c r="W68" s="67"/>
      <c r="X68" s="67"/>
      <c r="Y68" s="67"/>
    </row>
    <row r="69" spans="1:25" ht="13">
      <c r="A69" s="59"/>
      <c r="B69" s="60"/>
      <c r="C69" s="60"/>
      <c r="D69" s="66"/>
      <c r="E69" s="67"/>
      <c r="F69" s="67"/>
      <c r="G69" s="67"/>
      <c r="H69" s="67"/>
      <c r="I69" s="67"/>
      <c r="J69" s="67"/>
      <c r="K69" s="67"/>
      <c r="L69" s="67"/>
      <c r="M69" s="67"/>
      <c r="N69" s="67"/>
      <c r="O69" s="67"/>
      <c r="P69" s="67"/>
      <c r="Q69" s="67"/>
      <c r="R69" s="67"/>
      <c r="S69" s="67"/>
      <c r="T69" s="67"/>
      <c r="U69" s="67"/>
      <c r="V69" s="67"/>
      <c r="W69" s="67"/>
      <c r="X69" s="67"/>
      <c r="Y69" s="67"/>
    </row>
    <row r="70" spans="1:25" ht="13">
      <c r="A70" s="59"/>
      <c r="B70" s="60"/>
      <c r="C70" s="60"/>
      <c r="D70" s="66"/>
      <c r="E70" s="67"/>
      <c r="F70" s="67"/>
      <c r="G70" s="67"/>
      <c r="H70" s="67"/>
      <c r="I70" s="67"/>
      <c r="J70" s="67"/>
      <c r="K70" s="67"/>
      <c r="L70" s="67"/>
      <c r="M70" s="67"/>
      <c r="N70" s="67"/>
      <c r="O70" s="67"/>
      <c r="P70" s="67"/>
      <c r="Q70" s="67"/>
      <c r="R70" s="67"/>
      <c r="S70" s="67"/>
      <c r="T70" s="67"/>
      <c r="U70" s="67"/>
      <c r="V70" s="67"/>
      <c r="W70" s="67"/>
      <c r="X70" s="67"/>
      <c r="Y70" s="67"/>
    </row>
    <row r="71" spans="1:25" ht="13">
      <c r="A71" s="59"/>
      <c r="B71" s="60"/>
      <c r="C71" s="60"/>
      <c r="D71" s="66"/>
      <c r="E71" s="67"/>
      <c r="F71" s="67"/>
      <c r="G71" s="67"/>
      <c r="H71" s="67"/>
      <c r="I71" s="67"/>
      <c r="J71" s="67"/>
      <c r="K71" s="67"/>
      <c r="L71" s="67"/>
      <c r="M71" s="67"/>
      <c r="N71" s="67"/>
      <c r="O71" s="67"/>
      <c r="P71" s="67"/>
      <c r="Q71" s="67"/>
      <c r="R71" s="67"/>
      <c r="S71" s="67"/>
      <c r="T71" s="67"/>
      <c r="U71" s="67"/>
      <c r="V71" s="67"/>
      <c r="W71" s="67"/>
      <c r="X71" s="67"/>
      <c r="Y71" s="67"/>
    </row>
    <row r="72" spans="1:25" ht="13">
      <c r="A72" s="59"/>
      <c r="B72" s="60"/>
      <c r="C72" s="60"/>
      <c r="D72" s="66"/>
      <c r="E72" s="67"/>
      <c r="F72" s="67"/>
      <c r="G72" s="67"/>
      <c r="H72" s="67"/>
      <c r="I72" s="67"/>
      <c r="J72" s="67"/>
      <c r="K72" s="67"/>
      <c r="L72" s="67"/>
      <c r="M72" s="67"/>
      <c r="N72" s="67"/>
      <c r="O72" s="67"/>
      <c r="P72" s="67"/>
      <c r="Q72" s="67"/>
      <c r="R72" s="67"/>
      <c r="S72" s="67"/>
      <c r="T72" s="67"/>
      <c r="U72" s="67"/>
      <c r="V72" s="67"/>
      <c r="W72" s="67"/>
      <c r="X72" s="67"/>
      <c r="Y72" s="67"/>
    </row>
    <row r="73" spans="1:25" ht="13">
      <c r="A73" s="59"/>
      <c r="B73" s="60"/>
      <c r="C73" s="60"/>
      <c r="D73" s="66"/>
      <c r="E73" s="67"/>
      <c r="F73" s="67"/>
      <c r="G73" s="67"/>
      <c r="H73" s="67"/>
      <c r="I73" s="67"/>
      <c r="J73" s="67"/>
      <c r="K73" s="67"/>
      <c r="L73" s="67"/>
      <c r="M73" s="67"/>
      <c r="N73" s="67"/>
      <c r="O73" s="67"/>
      <c r="P73" s="67"/>
      <c r="Q73" s="67"/>
      <c r="R73" s="67"/>
      <c r="S73" s="67"/>
      <c r="T73" s="67"/>
      <c r="U73" s="67"/>
      <c r="V73" s="67"/>
      <c r="W73" s="67"/>
      <c r="X73" s="67"/>
      <c r="Y73" s="67"/>
    </row>
    <row r="74" spans="1:25" ht="13">
      <c r="A74" s="59"/>
      <c r="B74" s="60"/>
      <c r="C74" s="60"/>
      <c r="D74" s="66"/>
      <c r="E74" s="67"/>
      <c r="F74" s="67"/>
      <c r="G74" s="67"/>
      <c r="H74" s="67"/>
      <c r="I74" s="67"/>
      <c r="J74" s="67"/>
      <c r="K74" s="67"/>
      <c r="L74" s="67"/>
      <c r="M74" s="67"/>
      <c r="N74" s="67"/>
      <c r="O74" s="67"/>
      <c r="P74" s="67"/>
      <c r="Q74" s="67"/>
      <c r="R74" s="67"/>
      <c r="S74" s="67"/>
      <c r="T74" s="67"/>
      <c r="U74" s="67"/>
      <c r="V74" s="67"/>
      <c r="W74" s="67"/>
      <c r="X74" s="67"/>
      <c r="Y74" s="67"/>
    </row>
    <row r="75" spans="1:25" ht="13">
      <c r="A75" s="59"/>
      <c r="B75" s="60"/>
      <c r="C75" s="60"/>
      <c r="D75" s="66"/>
      <c r="E75" s="67"/>
      <c r="F75" s="67"/>
      <c r="G75" s="67"/>
      <c r="H75" s="67"/>
      <c r="I75" s="67"/>
      <c r="J75" s="67"/>
      <c r="K75" s="67"/>
      <c r="L75" s="67"/>
      <c r="M75" s="67"/>
      <c r="N75" s="67"/>
      <c r="O75" s="67"/>
      <c r="P75" s="67"/>
      <c r="Q75" s="67"/>
      <c r="R75" s="67"/>
      <c r="S75" s="67"/>
      <c r="T75" s="67"/>
      <c r="U75" s="67"/>
      <c r="V75" s="67"/>
      <c r="W75" s="67"/>
      <c r="X75" s="67"/>
      <c r="Y75" s="67"/>
    </row>
    <row r="76" spans="1:25" ht="13">
      <c r="A76" s="59"/>
      <c r="B76" s="60"/>
      <c r="C76" s="60"/>
      <c r="D76" s="66"/>
      <c r="E76" s="67"/>
      <c r="F76" s="67"/>
      <c r="G76" s="67"/>
      <c r="H76" s="67"/>
      <c r="I76" s="67"/>
      <c r="J76" s="67"/>
      <c r="K76" s="67"/>
      <c r="L76" s="67"/>
      <c r="M76" s="67"/>
      <c r="N76" s="67"/>
      <c r="O76" s="67"/>
      <c r="P76" s="67"/>
      <c r="Q76" s="67"/>
      <c r="R76" s="67"/>
      <c r="S76" s="67"/>
      <c r="T76" s="67"/>
      <c r="U76" s="67"/>
      <c r="V76" s="67"/>
      <c r="W76" s="67"/>
      <c r="X76" s="67"/>
      <c r="Y76" s="67"/>
    </row>
    <row r="77" spans="1:25" ht="13">
      <c r="A77" s="59"/>
      <c r="B77" s="60"/>
      <c r="C77" s="60"/>
      <c r="D77" s="66"/>
      <c r="E77" s="67"/>
      <c r="F77" s="67"/>
      <c r="G77" s="67"/>
      <c r="H77" s="67"/>
      <c r="I77" s="67"/>
      <c r="J77" s="67"/>
      <c r="K77" s="67"/>
      <c r="L77" s="67"/>
      <c r="M77" s="67"/>
      <c r="N77" s="67"/>
      <c r="O77" s="67"/>
      <c r="P77" s="67"/>
      <c r="Q77" s="67"/>
      <c r="R77" s="67"/>
      <c r="S77" s="67"/>
      <c r="T77" s="67"/>
      <c r="U77" s="67"/>
      <c r="V77" s="67"/>
      <c r="W77" s="67"/>
      <c r="X77" s="67"/>
      <c r="Y77" s="67"/>
    </row>
    <row r="78" spans="1:25" ht="13">
      <c r="A78" s="59"/>
      <c r="B78" s="60"/>
      <c r="C78" s="60"/>
      <c r="D78" s="66"/>
      <c r="E78" s="67"/>
      <c r="F78" s="67"/>
      <c r="G78" s="67"/>
      <c r="H78" s="67"/>
      <c r="I78" s="67"/>
      <c r="J78" s="67"/>
      <c r="K78" s="67"/>
      <c r="L78" s="67"/>
      <c r="M78" s="67"/>
      <c r="N78" s="67"/>
      <c r="O78" s="67"/>
      <c r="P78" s="67"/>
      <c r="Q78" s="67"/>
      <c r="R78" s="67"/>
      <c r="S78" s="67"/>
      <c r="T78" s="67"/>
      <c r="U78" s="67"/>
      <c r="V78" s="67"/>
      <c r="W78" s="67"/>
      <c r="X78" s="67"/>
      <c r="Y78" s="67"/>
    </row>
    <row r="79" spans="1:25" ht="13">
      <c r="A79" s="59"/>
      <c r="B79" s="60"/>
      <c r="C79" s="60"/>
      <c r="D79" s="66"/>
      <c r="E79" s="67"/>
      <c r="F79" s="67"/>
      <c r="G79" s="67"/>
      <c r="H79" s="67"/>
      <c r="I79" s="67"/>
      <c r="J79" s="67"/>
      <c r="K79" s="67"/>
      <c r="L79" s="67"/>
      <c r="M79" s="67"/>
      <c r="N79" s="67"/>
      <c r="O79" s="67"/>
      <c r="P79" s="67"/>
      <c r="Q79" s="67"/>
      <c r="R79" s="67"/>
      <c r="S79" s="67"/>
      <c r="T79" s="67"/>
      <c r="U79" s="67"/>
      <c r="V79" s="67"/>
      <c r="W79" s="67"/>
      <c r="X79" s="67"/>
      <c r="Y79" s="67"/>
    </row>
    <row r="80" spans="1:25" ht="13">
      <c r="A80" s="59"/>
      <c r="B80" s="60"/>
      <c r="C80" s="60"/>
      <c r="D80" s="66"/>
      <c r="E80" s="67"/>
      <c r="F80" s="67"/>
      <c r="G80" s="67"/>
      <c r="H80" s="67"/>
      <c r="I80" s="67"/>
      <c r="J80" s="67"/>
      <c r="K80" s="67"/>
      <c r="L80" s="67"/>
      <c r="M80" s="67"/>
      <c r="N80" s="67"/>
      <c r="O80" s="67"/>
      <c r="P80" s="67"/>
      <c r="Q80" s="67"/>
      <c r="R80" s="67"/>
      <c r="S80" s="67"/>
      <c r="T80" s="67"/>
      <c r="U80" s="67"/>
      <c r="V80" s="67"/>
      <c r="W80" s="67"/>
      <c r="X80" s="67"/>
      <c r="Y80" s="67"/>
    </row>
    <row r="81" spans="1:25" ht="13">
      <c r="A81" s="59"/>
      <c r="B81" s="60"/>
      <c r="C81" s="60"/>
      <c r="D81" s="66"/>
      <c r="E81" s="67"/>
      <c r="F81" s="67"/>
      <c r="G81" s="67"/>
      <c r="H81" s="67"/>
      <c r="I81" s="67"/>
      <c r="J81" s="67"/>
      <c r="K81" s="67"/>
      <c r="L81" s="67"/>
      <c r="M81" s="67"/>
      <c r="N81" s="67"/>
      <c r="O81" s="67"/>
      <c r="P81" s="67"/>
      <c r="Q81" s="67"/>
      <c r="R81" s="67"/>
      <c r="S81" s="67"/>
      <c r="T81" s="67"/>
      <c r="U81" s="67"/>
      <c r="V81" s="67"/>
      <c r="W81" s="67"/>
      <c r="X81" s="67"/>
      <c r="Y81" s="67"/>
    </row>
    <row r="82" spans="1:25" ht="13">
      <c r="A82" s="59"/>
      <c r="B82" s="60"/>
      <c r="C82" s="60"/>
      <c r="D82" s="66"/>
      <c r="E82" s="67"/>
      <c r="F82" s="67"/>
      <c r="G82" s="67"/>
      <c r="H82" s="67"/>
      <c r="I82" s="67"/>
      <c r="J82" s="67"/>
      <c r="K82" s="67"/>
      <c r="L82" s="67"/>
      <c r="M82" s="67"/>
      <c r="N82" s="67"/>
      <c r="O82" s="67"/>
      <c r="P82" s="67"/>
      <c r="Q82" s="67"/>
      <c r="R82" s="67"/>
      <c r="S82" s="67"/>
      <c r="T82" s="67"/>
      <c r="U82" s="67"/>
      <c r="V82" s="67"/>
      <c r="W82" s="67"/>
      <c r="X82" s="67"/>
      <c r="Y82" s="67"/>
    </row>
    <row r="83" spans="1:25" ht="13">
      <c r="A83" s="59"/>
      <c r="B83" s="60"/>
      <c r="C83" s="60"/>
      <c r="D83" s="66"/>
      <c r="E83" s="67"/>
      <c r="F83" s="67"/>
      <c r="G83" s="67"/>
      <c r="H83" s="67"/>
      <c r="I83" s="67"/>
      <c r="J83" s="67"/>
      <c r="K83" s="67"/>
      <c r="L83" s="67"/>
      <c r="M83" s="67"/>
      <c r="N83" s="67"/>
      <c r="O83" s="67"/>
      <c r="P83" s="67"/>
      <c r="Q83" s="67"/>
      <c r="R83" s="67"/>
      <c r="S83" s="67"/>
      <c r="T83" s="67"/>
      <c r="U83" s="67"/>
      <c r="V83" s="67"/>
      <c r="W83" s="67"/>
      <c r="X83" s="67"/>
      <c r="Y83" s="67"/>
    </row>
    <row r="84" spans="1:25" ht="13">
      <c r="A84" s="59"/>
      <c r="B84" s="60"/>
      <c r="C84" s="60"/>
      <c r="D84" s="66"/>
      <c r="E84" s="67"/>
      <c r="F84" s="67"/>
      <c r="G84" s="67"/>
      <c r="H84" s="67"/>
      <c r="I84" s="67"/>
      <c r="J84" s="67"/>
      <c r="K84" s="67"/>
      <c r="L84" s="67"/>
      <c r="M84" s="67"/>
      <c r="N84" s="67"/>
      <c r="O84" s="67"/>
      <c r="P84" s="67"/>
      <c r="Q84" s="67"/>
      <c r="R84" s="67"/>
      <c r="S84" s="67"/>
      <c r="T84" s="67"/>
      <c r="U84" s="67"/>
      <c r="V84" s="67"/>
      <c r="W84" s="67"/>
      <c r="X84" s="67"/>
      <c r="Y84" s="67"/>
    </row>
    <row r="85" spans="1:25" ht="13">
      <c r="A85" s="59"/>
      <c r="B85" s="60"/>
      <c r="C85" s="60"/>
      <c r="D85" s="66"/>
      <c r="E85" s="67"/>
      <c r="F85" s="67"/>
      <c r="G85" s="67"/>
      <c r="H85" s="67"/>
      <c r="I85" s="67"/>
      <c r="J85" s="67"/>
      <c r="K85" s="67"/>
      <c r="L85" s="67"/>
      <c r="M85" s="67"/>
      <c r="N85" s="67"/>
      <c r="O85" s="67"/>
      <c r="P85" s="67"/>
      <c r="Q85" s="67"/>
      <c r="R85" s="67"/>
      <c r="S85" s="67"/>
      <c r="T85" s="67"/>
      <c r="U85" s="67"/>
      <c r="V85" s="67"/>
      <c r="W85" s="67"/>
      <c r="X85" s="67"/>
      <c r="Y85" s="67"/>
    </row>
    <row r="86" spans="1:25" ht="13">
      <c r="A86" s="59"/>
      <c r="B86" s="60"/>
      <c r="C86" s="60"/>
      <c r="D86" s="66"/>
      <c r="E86" s="67"/>
      <c r="F86" s="67"/>
      <c r="G86" s="67"/>
      <c r="H86" s="67"/>
      <c r="I86" s="67"/>
      <c r="J86" s="67"/>
      <c r="K86" s="67"/>
      <c r="L86" s="67"/>
      <c r="M86" s="67"/>
      <c r="N86" s="67"/>
      <c r="O86" s="67"/>
      <c r="P86" s="67"/>
      <c r="Q86" s="67"/>
      <c r="R86" s="67"/>
      <c r="S86" s="67"/>
      <c r="T86" s="67"/>
      <c r="U86" s="67"/>
      <c r="V86" s="67"/>
      <c r="W86" s="67"/>
      <c r="X86" s="67"/>
      <c r="Y86" s="67"/>
    </row>
    <row r="87" spans="1:25" ht="13">
      <c r="A87" s="59"/>
      <c r="B87" s="60"/>
      <c r="C87" s="60"/>
      <c r="D87" s="66"/>
      <c r="E87" s="67"/>
      <c r="F87" s="67"/>
      <c r="G87" s="67"/>
      <c r="H87" s="67"/>
      <c r="I87" s="67"/>
      <c r="J87" s="67"/>
      <c r="K87" s="67"/>
      <c r="L87" s="67"/>
      <c r="M87" s="67"/>
      <c r="N87" s="67"/>
      <c r="O87" s="67"/>
      <c r="P87" s="67"/>
      <c r="Q87" s="67"/>
      <c r="R87" s="67"/>
      <c r="S87" s="67"/>
      <c r="T87" s="67"/>
      <c r="U87" s="67"/>
      <c r="V87" s="67"/>
      <c r="W87" s="67"/>
      <c r="X87" s="67"/>
      <c r="Y87" s="67"/>
    </row>
    <row r="88" spans="1:25" ht="13">
      <c r="A88" s="59"/>
      <c r="B88" s="60"/>
      <c r="C88" s="60"/>
      <c r="D88" s="66"/>
      <c r="E88" s="67"/>
      <c r="F88" s="67"/>
      <c r="G88" s="67"/>
      <c r="H88" s="67"/>
      <c r="I88" s="67"/>
      <c r="J88" s="67"/>
      <c r="K88" s="67"/>
      <c r="L88" s="67"/>
      <c r="M88" s="67"/>
      <c r="N88" s="67"/>
      <c r="O88" s="67"/>
      <c r="P88" s="67"/>
      <c r="Q88" s="67"/>
      <c r="R88" s="67"/>
      <c r="S88" s="67"/>
      <c r="T88" s="67"/>
      <c r="U88" s="67"/>
      <c r="V88" s="67"/>
      <c r="W88" s="67"/>
      <c r="X88" s="67"/>
      <c r="Y88" s="67"/>
    </row>
    <row r="89" spans="1:25" ht="13">
      <c r="A89" s="59"/>
      <c r="B89" s="60"/>
      <c r="C89" s="60"/>
      <c r="D89" s="66"/>
      <c r="E89" s="67"/>
      <c r="F89" s="67"/>
      <c r="G89" s="67"/>
      <c r="H89" s="67"/>
      <c r="I89" s="67"/>
      <c r="J89" s="67"/>
      <c r="K89" s="67"/>
      <c r="L89" s="67"/>
      <c r="M89" s="67"/>
      <c r="N89" s="67"/>
      <c r="O89" s="67"/>
      <c r="P89" s="67"/>
      <c r="Q89" s="67"/>
      <c r="R89" s="67"/>
      <c r="S89" s="67"/>
      <c r="T89" s="67"/>
      <c r="U89" s="67"/>
      <c r="V89" s="67"/>
      <c r="W89" s="67"/>
      <c r="X89" s="67"/>
      <c r="Y89" s="67"/>
    </row>
    <row r="90" spans="1:25" ht="13">
      <c r="A90" s="59"/>
      <c r="B90" s="60"/>
      <c r="C90" s="60"/>
      <c r="D90" s="66"/>
      <c r="E90" s="67"/>
      <c r="F90" s="67"/>
      <c r="G90" s="67"/>
      <c r="H90" s="67"/>
      <c r="I90" s="67"/>
      <c r="J90" s="67"/>
      <c r="K90" s="67"/>
      <c r="L90" s="67"/>
      <c r="M90" s="67"/>
      <c r="N90" s="67"/>
      <c r="O90" s="67"/>
      <c r="P90" s="67"/>
      <c r="Q90" s="67"/>
      <c r="R90" s="67"/>
      <c r="S90" s="67"/>
      <c r="T90" s="67"/>
      <c r="U90" s="67"/>
      <c r="V90" s="67"/>
      <c r="W90" s="67"/>
      <c r="X90" s="67"/>
      <c r="Y90" s="67"/>
    </row>
    <row r="91" spans="1:25" ht="13">
      <c r="A91" s="59"/>
      <c r="B91" s="60"/>
      <c r="C91" s="60"/>
      <c r="D91" s="66"/>
      <c r="E91" s="67"/>
      <c r="F91" s="67"/>
      <c r="G91" s="67"/>
      <c r="H91" s="67"/>
      <c r="I91" s="67"/>
      <c r="J91" s="67"/>
      <c r="K91" s="67"/>
      <c r="L91" s="67"/>
      <c r="M91" s="67"/>
      <c r="N91" s="67"/>
      <c r="O91" s="67"/>
      <c r="P91" s="67"/>
      <c r="Q91" s="67"/>
      <c r="R91" s="67"/>
      <c r="S91" s="67"/>
      <c r="T91" s="67"/>
      <c r="U91" s="67"/>
      <c r="V91" s="67"/>
      <c r="W91" s="67"/>
      <c r="X91" s="67"/>
      <c r="Y91" s="67"/>
    </row>
    <row r="92" spans="1:25" ht="13">
      <c r="A92" s="59"/>
      <c r="B92" s="60"/>
      <c r="C92" s="60"/>
      <c r="D92" s="66"/>
      <c r="E92" s="67"/>
      <c r="F92" s="67"/>
      <c r="G92" s="67"/>
      <c r="H92" s="67"/>
      <c r="I92" s="67"/>
      <c r="J92" s="67"/>
      <c r="K92" s="67"/>
      <c r="L92" s="67"/>
      <c r="M92" s="67"/>
      <c r="N92" s="67"/>
      <c r="O92" s="67"/>
      <c r="P92" s="67"/>
      <c r="Q92" s="67"/>
      <c r="R92" s="67"/>
      <c r="S92" s="67"/>
      <c r="T92" s="67"/>
      <c r="U92" s="67"/>
      <c r="V92" s="67"/>
      <c r="W92" s="67"/>
      <c r="X92" s="67"/>
      <c r="Y92" s="67"/>
    </row>
    <row r="93" spans="1:25" ht="13">
      <c r="A93" s="59"/>
      <c r="B93" s="60"/>
      <c r="C93" s="60"/>
      <c r="D93" s="66"/>
      <c r="E93" s="67"/>
      <c r="F93" s="67"/>
      <c r="G93" s="67"/>
      <c r="H93" s="67"/>
      <c r="I93" s="67"/>
      <c r="J93" s="67"/>
      <c r="K93" s="67"/>
      <c r="L93" s="67"/>
      <c r="M93" s="67"/>
      <c r="N93" s="67"/>
      <c r="O93" s="67"/>
      <c r="P93" s="67"/>
      <c r="Q93" s="67"/>
      <c r="R93" s="67"/>
      <c r="S93" s="67"/>
      <c r="T93" s="67"/>
      <c r="U93" s="67"/>
      <c r="V93" s="67"/>
      <c r="W93" s="67"/>
      <c r="X93" s="67"/>
      <c r="Y93" s="67"/>
    </row>
    <row r="94" spans="1:25" ht="13">
      <c r="A94" s="59"/>
      <c r="B94" s="60"/>
      <c r="C94" s="60"/>
      <c r="D94" s="66"/>
      <c r="E94" s="67"/>
      <c r="F94" s="67"/>
      <c r="G94" s="67"/>
      <c r="H94" s="67"/>
      <c r="I94" s="67"/>
      <c r="J94" s="67"/>
      <c r="K94" s="67"/>
      <c r="L94" s="67"/>
      <c r="M94" s="67"/>
      <c r="N94" s="67"/>
      <c r="O94" s="67"/>
      <c r="P94" s="67"/>
      <c r="Q94" s="67"/>
      <c r="R94" s="67"/>
      <c r="S94" s="67"/>
      <c r="T94" s="67"/>
      <c r="U94" s="67"/>
      <c r="V94" s="67"/>
      <c r="W94" s="67"/>
      <c r="X94" s="67"/>
      <c r="Y94" s="67"/>
    </row>
    <row r="95" spans="1:25" ht="13">
      <c r="A95" s="59"/>
      <c r="B95" s="60"/>
      <c r="C95" s="60"/>
      <c r="D95" s="66"/>
      <c r="E95" s="67"/>
      <c r="F95" s="67"/>
      <c r="G95" s="67"/>
      <c r="H95" s="67"/>
      <c r="I95" s="67"/>
      <c r="J95" s="67"/>
      <c r="K95" s="67"/>
      <c r="L95" s="67"/>
      <c r="M95" s="67"/>
      <c r="N95" s="67"/>
      <c r="O95" s="67"/>
      <c r="P95" s="67"/>
      <c r="Q95" s="67"/>
      <c r="R95" s="67"/>
      <c r="S95" s="67"/>
      <c r="T95" s="67"/>
      <c r="U95" s="67"/>
      <c r="V95" s="67"/>
      <c r="W95" s="67"/>
      <c r="X95" s="67"/>
      <c r="Y95" s="67"/>
    </row>
    <row r="96" spans="1:25" ht="13">
      <c r="A96" s="59"/>
      <c r="B96" s="60"/>
      <c r="C96" s="60"/>
      <c r="D96" s="66"/>
      <c r="E96" s="67"/>
      <c r="F96" s="67"/>
      <c r="G96" s="67"/>
      <c r="H96" s="67"/>
      <c r="I96" s="67"/>
      <c r="J96" s="67"/>
      <c r="K96" s="67"/>
      <c r="L96" s="67"/>
      <c r="M96" s="67"/>
      <c r="N96" s="67"/>
      <c r="O96" s="67"/>
      <c r="P96" s="67"/>
      <c r="Q96" s="67"/>
      <c r="R96" s="67"/>
      <c r="S96" s="67"/>
      <c r="T96" s="67"/>
      <c r="U96" s="67"/>
      <c r="V96" s="67"/>
      <c r="W96" s="67"/>
      <c r="X96" s="67"/>
      <c r="Y96" s="67"/>
    </row>
    <row r="97" spans="1:25" ht="13">
      <c r="A97" s="59"/>
      <c r="B97" s="60"/>
      <c r="C97" s="60"/>
      <c r="D97" s="66"/>
      <c r="E97" s="67"/>
      <c r="F97" s="67"/>
      <c r="G97" s="67"/>
      <c r="H97" s="67"/>
      <c r="I97" s="67"/>
      <c r="J97" s="67"/>
      <c r="K97" s="67"/>
      <c r="L97" s="67"/>
      <c r="M97" s="67"/>
      <c r="N97" s="67"/>
      <c r="O97" s="67"/>
      <c r="P97" s="67"/>
      <c r="Q97" s="67"/>
      <c r="R97" s="67"/>
      <c r="S97" s="67"/>
      <c r="T97" s="67"/>
      <c r="U97" s="67"/>
      <c r="V97" s="67"/>
      <c r="W97" s="67"/>
      <c r="X97" s="67"/>
      <c r="Y97" s="67"/>
    </row>
    <row r="98" spans="1:25" ht="13">
      <c r="A98" s="59"/>
      <c r="B98" s="60"/>
      <c r="C98" s="60"/>
      <c r="D98" s="66"/>
      <c r="E98" s="67"/>
      <c r="F98" s="67"/>
      <c r="G98" s="67"/>
      <c r="H98" s="67"/>
      <c r="I98" s="67"/>
      <c r="J98" s="67"/>
      <c r="K98" s="67"/>
      <c r="L98" s="67"/>
      <c r="M98" s="67"/>
      <c r="N98" s="67"/>
      <c r="O98" s="67"/>
      <c r="P98" s="67"/>
      <c r="Q98" s="67"/>
      <c r="R98" s="67"/>
      <c r="S98" s="67"/>
      <c r="T98" s="67"/>
      <c r="U98" s="67"/>
      <c r="V98" s="67"/>
      <c r="W98" s="67"/>
      <c r="X98" s="67"/>
      <c r="Y98" s="67"/>
    </row>
    <row r="99" spans="1:25" ht="13">
      <c r="A99" s="59"/>
      <c r="B99" s="60"/>
      <c r="C99" s="60"/>
      <c r="D99" s="66"/>
      <c r="E99" s="67"/>
      <c r="F99" s="67"/>
      <c r="G99" s="67"/>
      <c r="H99" s="67"/>
      <c r="I99" s="67"/>
      <c r="J99" s="67"/>
      <c r="K99" s="67"/>
      <c r="L99" s="67"/>
      <c r="M99" s="67"/>
      <c r="N99" s="67"/>
      <c r="O99" s="67"/>
      <c r="P99" s="67"/>
      <c r="Q99" s="67"/>
      <c r="R99" s="67"/>
      <c r="S99" s="67"/>
      <c r="T99" s="67"/>
      <c r="U99" s="67"/>
      <c r="V99" s="67"/>
      <c r="W99" s="67"/>
      <c r="X99" s="67"/>
      <c r="Y99" s="67"/>
    </row>
    <row r="100" spans="1:25" ht="13">
      <c r="A100" s="59"/>
      <c r="B100" s="60"/>
      <c r="C100" s="60"/>
      <c r="D100" s="66"/>
      <c r="E100" s="67"/>
      <c r="F100" s="67"/>
      <c r="G100" s="67"/>
      <c r="H100" s="67"/>
      <c r="I100" s="67"/>
      <c r="J100" s="67"/>
      <c r="K100" s="67"/>
      <c r="L100" s="67"/>
      <c r="M100" s="67"/>
      <c r="N100" s="67"/>
      <c r="O100" s="67"/>
      <c r="P100" s="67"/>
      <c r="Q100" s="67"/>
      <c r="R100" s="67"/>
      <c r="S100" s="67"/>
      <c r="T100" s="67"/>
      <c r="U100" s="67"/>
      <c r="V100" s="67"/>
      <c r="W100" s="67"/>
      <c r="X100" s="67"/>
      <c r="Y100" s="67"/>
    </row>
    <row r="101" spans="1:25" ht="13">
      <c r="A101" s="59"/>
      <c r="B101" s="60"/>
      <c r="C101" s="60"/>
      <c r="D101" s="66"/>
      <c r="E101" s="67"/>
      <c r="F101" s="67"/>
      <c r="G101" s="67"/>
      <c r="H101" s="67"/>
      <c r="I101" s="67"/>
      <c r="J101" s="67"/>
      <c r="K101" s="67"/>
      <c r="L101" s="67"/>
      <c r="M101" s="67"/>
      <c r="N101" s="67"/>
      <c r="O101" s="67"/>
      <c r="P101" s="67"/>
      <c r="Q101" s="67"/>
      <c r="R101" s="67"/>
      <c r="S101" s="67"/>
      <c r="T101" s="67"/>
      <c r="U101" s="67"/>
      <c r="V101" s="67"/>
      <c r="W101" s="67"/>
      <c r="X101" s="67"/>
      <c r="Y101" s="67"/>
    </row>
    <row r="102" spans="1:25" ht="13">
      <c r="A102" s="59"/>
      <c r="B102" s="60"/>
      <c r="C102" s="60"/>
      <c r="D102" s="66"/>
      <c r="E102" s="67"/>
      <c r="F102" s="67"/>
      <c r="G102" s="67"/>
      <c r="H102" s="67"/>
      <c r="I102" s="67"/>
      <c r="J102" s="67"/>
      <c r="K102" s="67"/>
      <c r="L102" s="67"/>
      <c r="M102" s="67"/>
      <c r="N102" s="67"/>
      <c r="O102" s="67"/>
      <c r="P102" s="67"/>
      <c r="Q102" s="67"/>
      <c r="R102" s="67"/>
      <c r="S102" s="67"/>
      <c r="T102" s="67"/>
      <c r="U102" s="67"/>
      <c r="V102" s="67"/>
      <c r="W102" s="67"/>
      <c r="X102" s="67"/>
      <c r="Y102" s="67"/>
    </row>
    <row r="103" spans="1:25" ht="13">
      <c r="A103" s="59"/>
      <c r="B103" s="60"/>
      <c r="C103" s="60"/>
      <c r="D103" s="66"/>
      <c r="E103" s="67"/>
      <c r="F103" s="67"/>
      <c r="G103" s="67"/>
      <c r="H103" s="67"/>
      <c r="I103" s="67"/>
      <c r="J103" s="67"/>
      <c r="K103" s="67"/>
      <c r="L103" s="67"/>
      <c r="M103" s="67"/>
      <c r="N103" s="67"/>
      <c r="O103" s="67"/>
      <c r="P103" s="67"/>
      <c r="Q103" s="67"/>
      <c r="R103" s="67"/>
      <c r="S103" s="67"/>
      <c r="T103" s="67"/>
      <c r="U103" s="67"/>
      <c r="V103" s="67"/>
      <c r="W103" s="67"/>
      <c r="X103" s="67"/>
      <c r="Y103" s="67"/>
    </row>
    <row r="104" spans="1:25" ht="13">
      <c r="A104" s="59"/>
      <c r="B104" s="60"/>
      <c r="C104" s="60"/>
      <c r="D104" s="66"/>
      <c r="E104" s="67"/>
      <c r="F104" s="67"/>
      <c r="G104" s="67"/>
      <c r="H104" s="67"/>
      <c r="I104" s="67"/>
      <c r="J104" s="67"/>
      <c r="K104" s="67"/>
      <c r="L104" s="67"/>
      <c r="M104" s="67"/>
      <c r="N104" s="67"/>
      <c r="O104" s="67"/>
      <c r="P104" s="67"/>
      <c r="Q104" s="67"/>
      <c r="R104" s="67"/>
      <c r="S104" s="67"/>
      <c r="T104" s="67"/>
      <c r="U104" s="67"/>
      <c r="V104" s="67"/>
      <c r="W104" s="67"/>
      <c r="X104" s="67"/>
      <c r="Y104" s="67"/>
    </row>
    <row r="105" spans="1:25" ht="13">
      <c r="A105" s="59"/>
      <c r="B105" s="60"/>
      <c r="C105" s="60"/>
      <c r="D105" s="66"/>
      <c r="E105" s="67"/>
      <c r="F105" s="67"/>
      <c r="G105" s="67"/>
      <c r="H105" s="67"/>
      <c r="I105" s="67"/>
      <c r="J105" s="67"/>
      <c r="K105" s="67"/>
      <c r="L105" s="67"/>
      <c r="M105" s="67"/>
      <c r="N105" s="67"/>
      <c r="O105" s="67"/>
      <c r="P105" s="67"/>
      <c r="Q105" s="67"/>
      <c r="R105" s="67"/>
      <c r="S105" s="67"/>
      <c r="T105" s="67"/>
      <c r="U105" s="67"/>
      <c r="V105" s="67"/>
      <c r="W105" s="67"/>
      <c r="X105" s="67"/>
      <c r="Y105" s="67"/>
    </row>
    <row r="106" spans="1:25" ht="13">
      <c r="A106" s="59"/>
      <c r="B106" s="60"/>
      <c r="C106" s="60"/>
      <c r="D106" s="66"/>
      <c r="E106" s="67"/>
      <c r="F106" s="67"/>
      <c r="G106" s="67"/>
      <c r="H106" s="67"/>
      <c r="I106" s="67"/>
      <c r="J106" s="67"/>
      <c r="K106" s="67"/>
      <c r="L106" s="67"/>
      <c r="M106" s="67"/>
      <c r="N106" s="67"/>
      <c r="O106" s="67"/>
      <c r="P106" s="67"/>
      <c r="Q106" s="67"/>
      <c r="R106" s="67"/>
      <c r="S106" s="67"/>
      <c r="T106" s="67"/>
      <c r="U106" s="67"/>
      <c r="V106" s="67"/>
      <c r="W106" s="67"/>
      <c r="X106" s="67"/>
      <c r="Y106" s="67"/>
    </row>
    <row r="107" spans="1:25" ht="13">
      <c r="A107" s="59"/>
      <c r="B107" s="60"/>
      <c r="C107" s="60"/>
      <c r="D107" s="66"/>
      <c r="E107" s="67"/>
      <c r="F107" s="67"/>
      <c r="G107" s="67"/>
      <c r="H107" s="67"/>
      <c r="I107" s="67"/>
      <c r="J107" s="67"/>
      <c r="K107" s="67"/>
      <c r="L107" s="67"/>
      <c r="M107" s="67"/>
      <c r="N107" s="67"/>
      <c r="O107" s="67"/>
      <c r="P107" s="67"/>
      <c r="Q107" s="67"/>
      <c r="R107" s="67"/>
      <c r="S107" s="67"/>
      <c r="T107" s="67"/>
      <c r="U107" s="67"/>
      <c r="V107" s="67"/>
      <c r="W107" s="67"/>
      <c r="X107" s="67"/>
      <c r="Y107" s="67"/>
    </row>
    <row r="108" spans="1:25" ht="13">
      <c r="A108" s="59"/>
      <c r="B108" s="60"/>
      <c r="C108" s="60"/>
      <c r="D108" s="66"/>
      <c r="E108" s="67"/>
      <c r="F108" s="67"/>
      <c r="G108" s="67"/>
      <c r="H108" s="67"/>
      <c r="I108" s="67"/>
      <c r="J108" s="67"/>
      <c r="K108" s="67"/>
      <c r="L108" s="67"/>
      <c r="M108" s="67"/>
      <c r="N108" s="67"/>
      <c r="O108" s="67"/>
      <c r="P108" s="67"/>
      <c r="Q108" s="67"/>
      <c r="R108" s="67"/>
      <c r="S108" s="67"/>
      <c r="T108" s="67"/>
      <c r="U108" s="67"/>
      <c r="V108" s="67"/>
      <c r="W108" s="67"/>
      <c r="X108" s="67"/>
      <c r="Y108" s="67"/>
    </row>
    <row r="109" spans="1:25" ht="13">
      <c r="A109" s="59"/>
      <c r="B109" s="60"/>
      <c r="C109" s="60"/>
      <c r="D109" s="66"/>
      <c r="E109" s="67"/>
      <c r="F109" s="67"/>
      <c r="G109" s="67"/>
      <c r="H109" s="67"/>
      <c r="I109" s="67"/>
      <c r="J109" s="67"/>
      <c r="K109" s="67"/>
      <c r="L109" s="67"/>
      <c r="M109" s="67"/>
      <c r="N109" s="67"/>
      <c r="O109" s="67"/>
      <c r="P109" s="67"/>
      <c r="Q109" s="67"/>
      <c r="R109" s="67"/>
      <c r="S109" s="67"/>
      <c r="T109" s="67"/>
      <c r="U109" s="67"/>
      <c r="V109" s="67"/>
      <c r="W109" s="67"/>
      <c r="X109" s="67"/>
      <c r="Y109" s="67"/>
    </row>
    <row r="110" spans="1:25" ht="13">
      <c r="A110" s="59"/>
      <c r="B110" s="60"/>
      <c r="C110" s="60"/>
      <c r="D110" s="66"/>
      <c r="E110" s="67"/>
      <c r="F110" s="67"/>
      <c r="G110" s="67"/>
      <c r="H110" s="67"/>
      <c r="I110" s="67"/>
      <c r="J110" s="67"/>
      <c r="K110" s="67"/>
      <c r="L110" s="67"/>
      <c r="M110" s="67"/>
      <c r="N110" s="67"/>
      <c r="O110" s="67"/>
      <c r="P110" s="67"/>
      <c r="Q110" s="67"/>
      <c r="R110" s="67"/>
      <c r="S110" s="67"/>
      <c r="T110" s="67"/>
      <c r="U110" s="67"/>
      <c r="V110" s="67"/>
      <c r="W110" s="67"/>
      <c r="X110" s="67"/>
      <c r="Y110" s="67"/>
    </row>
    <row r="111" spans="1:25" ht="13">
      <c r="A111" s="59"/>
      <c r="B111" s="60"/>
      <c r="C111" s="60"/>
      <c r="D111" s="66"/>
      <c r="E111" s="67"/>
      <c r="F111" s="67"/>
      <c r="G111" s="67"/>
      <c r="H111" s="67"/>
      <c r="I111" s="67"/>
      <c r="J111" s="67"/>
      <c r="K111" s="67"/>
      <c r="L111" s="67"/>
      <c r="M111" s="67"/>
      <c r="N111" s="67"/>
      <c r="O111" s="67"/>
      <c r="P111" s="67"/>
      <c r="Q111" s="67"/>
      <c r="R111" s="67"/>
      <c r="S111" s="67"/>
      <c r="T111" s="67"/>
      <c r="U111" s="67"/>
      <c r="V111" s="67"/>
      <c r="W111" s="67"/>
      <c r="X111" s="67"/>
      <c r="Y111" s="67"/>
    </row>
    <row r="112" spans="1:25" ht="13">
      <c r="A112" s="59"/>
      <c r="B112" s="60"/>
      <c r="C112" s="60"/>
      <c r="D112" s="66"/>
      <c r="E112" s="67"/>
      <c r="F112" s="67"/>
      <c r="G112" s="67"/>
      <c r="H112" s="67"/>
      <c r="I112" s="67"/>
      <c r="J112" s="67"/>
      <c r="K112" s="67"/>
      <c r="L112" s="67"/>
      <c r="M112" s="67"/>
      <c r="N112" s="67"/>
      <c r="O112" s="67"/>
      <c r="P112" s="67"/>
      <c r="Q112" s="67"/>
      <c r="R112" s="67"/>
      <c r="S112" s="67"/>
      <c r="T112" s="67"/>
      <c r="U112" s="67"/>
      <c r="V112" s="67"/>
      <c r="W112" s="67"/>
      <c r="X112" s="67"/>
      <c r="Y112" s="67"/>
    </row>
    <row r="113" spans="1:25" ht="13">
      <c r="A113" s="59"/>
      <c r="B113" s="60"/>
      <c r="C113" s="60"/>
      <c r="D113" s="66"/>
      <c r="E113" s="67"/>
      <c r="F113" s="67"/>
      <c r="G113" s="67"/>
      <c r="H113" s="67"/>
      <c r="I113" s="67"/>
      <c r="J113" s="67"/>
      <c r="K113" s="67"/>
      <c r="L113" s="67"/>
      <c r="M113" s="67"/>
      <c r="N113" s="67"/>
      <c r="O113" s="67"/>
      <c r="P113" s="67"/>
      <c r="Q113" s="67"/>
      <c r="R113" s="67"/>
      <c r="S113" s="67"/>
      <c r="T113" s="67"/>
      <c r="U113" s="67"/>
      <c r="V113" s="67"/>
      <c r="W113" s="67"/>
      <c r="X113" s="67"/>
      <c r="Y113" s="67"/>
    </row>
    <row r="114" spans="1:25" ht="13">
      <c r="A114" s="59"/>
      <c r="B114" s="60"/>
      <c r="C114" s="60"/>
      <c r="D114" s="66"/>
      <c r="E114" s="67"/>
      <c r="F114" s="67"/>
      <c r="G114" s="67"/>
      <c r="H114" s="67"/>
      <c r="I114" s="67"/>
      <c r="J114" s="67"/>
      <c r="K114" s="67"/>
      <c r="L114" s="67"/>
      <c r="M114" s="67"/>
      <c r="N114" s="67"/>
      <c r="O114" s="67"/>
      <c r="P114" s="67"/>
      <c r="Q114" s="67"/>
      <c r="R114" s="67"/>
      <c r="S114" s="67"/>
      <c r="T114" s="67"/>
      <c r="U114" s="67"/>
      <c r="V114" s="67"/>
      <c r="W114" s="67"/>
      <c r="X114" s="67"/>
      <c r="Y114" s="67"/>
    </row>
    <row r="115" spans="1:25" ht="13">
      <c r="A115" s="59"/>
      <c r="B115" s="60"/>
      <c r="C115" s="60"/>
      <c r="D115" s="66"/>
      <c r="E115" s="67"/>
      <c r="F115" s="67"/>
      <c r="G115" s="67"/>
      <c r="H115" s="67"/>
      <c r="I115" s="67"/>
      <c r="J115" s="67"/>
      <c r="K115" s="67"/>
      <c r="L115" s="67"/>
      <c r="M115" s="67"/>
      <c r="N115" s="67"/>
      <c r="O115" s="67"/>
      <c r="P115" s="67"/>
      <c r="Q115" s="67"/>
      <c r="R115" s="67"/>
      <c r="S115" s="67"/>
      <c r="T115" s="67"/>
      <c r="U115" s="67"/>
      <c r="V115" s="67"/>
      <c r="W115" s="67"/>
      <c r="X115" s="67"/>
      <c r="Y115" s="67"/>
    </row>
    <row r="116" spans="1:25" ht="13">
      <c r="A116" s="59"/>
      <c r="B116" s="60"/>
      <c r="C116" s="60"/>
      <c r="D116" s="66"/>
      <c r="E116" s="67"/>
      <c r="F116" s="67"/>
      <c r="G116" s="67"/>
      <c r="H116" s="67"/>
      <c r="I116" s="67"/>
      <c r="J116" s="67"/>
      <c r="K116" s="67"/>
      <c r="L116" s="67"/>
      <c r="M116" s="67"/>
      <c r="N116" s="67"/>
      <c r="O116" s="67"/>
      <c r="P116" s="67"/>
      <c r="Q116" s="67"/>
      <c r="R116" s="67"/>
      <c r="S116" s="67"/>
      <c r="T116" s="67"/>
      <c r="U116" s="67"/>
      <c r="V116" s="67"/>
      <c r="W116" s="67"/>
      <c r="X116" s="67"/>
      <c r="Y116" s="67"/>
    </row>
    <row r="117" spans="1:25" ht="13">
      <c r="A117" s="59"/>
      <c r="B117" s="60"/>
      <c r="C117" s="60"/>
      <c r="D117" s="66"/>
      <c r="E117" s="67"/>
      <c r="F117" s="67"/>
      <c r="G117" s="67"/>
      <c r="H117" s="67"/>
      <c r="I117" s="67"/>
      <c r="J117" s="67"/>
      <c r="K117" s="67"/>
      <c r="L117" s="67"/>
      <c r="M117" s="67"/>
      <c r="N117" s="67"/>
      <c r="O117" s="67"/>
      <c r="P117" s="67"/>
      <c r="Q117" s="67"/>
      <c r="R117" s="67"/>
      <c r="S117" s="67"/>
      <c r="T117" s="67"/>
      <c r="U117" s="67"/>
      <c r="V117" s="67"/>
      <c r="W117" s="67"/>
      <c r="X117" s="67"/>
      <c r="Y117" s="67"/>
    </row>
    <row r="118" spans="1:25" ht="13">
      <c r="A118" s="59"/>
      <c r="B118" s="60"/>
      <c r="C118" s="60"/>
      <c r="D118" s="66"/>
      <c r="E118" s="67"/>
      <c r="F118" s="67"/>
      <c r="G118" s="67"/>
      <c r="H118" s="67"/>
      <c r="I118" s="67"/>
      <c r="J118" s="67"/>
      <c r="K118" s="67"/>
      <c r="L118" s="67"/>
      <c r="M118" s="67"/>
      <c r="N118" s="67"/>
      <c r="O118" s="67"/>
      <c r="P118" s="67"/>
      <c r="Q118" s="67"/>
      <c r="R118" s="67"/>
      <c r="S118" s="67"/>
      <c r="T118" s="67"/>
      <c r="U118" s="67"/>
      <c r="V118" s="67"/>
      <c r="W118" s="67"/>
      <c r="X118" s="67"/>
      <c r="Y118" s="67"/>
    </row>
    <row r="119" spans="1:25" ht="13">
      <c r="A119" s="59"/>
      <c r="B119" s="60"/>
      <c r="C119" s="60"/>
      <c r="D119" s="66"/>
      <c r="E119" s="67"/>
      <c r="F119" s="67"/>
      <c r="G119" s="67"/>
      <c r="H119" s="67"/>
      <c r="I119" s="67"/>
      <c r="J119" s="67"/>
      <c r="K119" s="67"/>
      <c r="L119" s="67"/>
      <c r="M119" s="67"/>
      <c r="N119" s="67"/>
      <c r="O119" s="67"/>
      <c r="P119" s="67"/>
      <c r="Q119" s="67"/>
      <c r="R119" s="67"/>
      <c r="S119" s="67"/>
      <c r="T119" s="67"/>
      <c r="U119" s="67"/>
      <c r="V119" s="67"/>
      <c r="W119" s="67"/>
      <c r="X119" s="67"/>
      <c r="Y119" s="67"/>
    </row>
    <row r="120" spans="1:25" ht="13">
      <c r="A120" s="59"/>
      <c r="B120" s="60"/>
      <c r="C120" s="60"/>
      <c r="D120" s="66"/>
      <c r="E120" s="67"/>
      <c r="F120" s="67"/>
      <c r="G120" s="67"/>
      <c r="H120" s="67"/>
      <c r="I120" s="67"/>
      <c r="J120" s="67"/>
      <c r="K120" s="67"/>
      <c r="L120" s="67"/>
      <c r="M120" s="67"/>
      <c r="N120" s="67"/>
      <c r="O120" s="67"/>
      <c r="P120" s="67"/>
      <c r="Q120" s="67"/>
      <c r="R120" s="67"/>
      <c r="S120" s="67"/>
      <c r="T120" s="67"/>
      <c r="U120" s="67"/>
      <c r="V120" s="67"/>
      <c r="W120" s="67"/>
      <c r="X120" s="67"/>
      <c r="Y120" s="67"/>
    </row>
    <row r="121" spans="1:25" ht="13">
      <c r="A121" s="59"/>
      <c r="B121" s="60"/>
      <c r="C121" s="60"/>
      <c r="D121" s="66"/>
      <c r="E121" s="67"/>
      <c r="F121" s="67"/>
      <c r="G121" s="67"/>
      <c r="H121" s="67"/>
      <c r="I121" s="67"/>
      <c r="J121" s="67"/>
      <c r="K121" s="67"/>
      <c r="L121" s="67"/>
      <c r="M121" s="67"/>
      <c r="N121" s="67"/>
      <c r="O121" s="67"/>
      <c r="P121" s="67"/>
      <c r="Q121" s="67"/>
      <c r="R121" s="67"/>
      <c r="S121" s="67"/>
      <c r="T121" s="67"/>
      <c r="U121" s="67"/>
      <c r="V121" s="67"/>
      <c r="W121" s="67"/>
      <c r="X121" s="67"/>
      <c r="Y121" s="67"/>
    </row>
    <row r="122" spans="1:25" ht="13">
      <c r="A122" s="59"/>
      <c r="B122" s="60"/>
      <c r="C122" s="60"/>
      <c r="D122" s="66"/>
      <c r="E122" s="67"/>
      <c r="F122" s="67"/>
      <c r="G122" s="67"/>
      <c r="H122" s="67"/>
      <c r="I122" s="67"/>
      <c r="J122" s="67"/>
      <c r="K122" s="67"/>
      <c r="L122" s="67"/>
      <c r="M122" s="67"/>
      <c r="N122" s="67"/>
      <c r="O122" s="67"/>
      <c r="P122" s="67"/>
      <c r="Q122" s="67"/>
      <c r="R122" s="67"/>
      <c r="S122" s="67"/>
      <c r="T122" s="67"/>
      <c r="U122" s="67"/>
      <c r="V122" s="67"/>
      <c r="W122" s="67"/>
      <c r="X122" s="67"/>
      <c r="Y122" s="67"/>
    </row>
    <row r="123" spans="1:25" ht="13">
      <c r="A123" s="59"/>
      <c r="B123" s="60"/>
      <c r="C123" s="60"/>
      <c r="D123" s="66"/>
      <c r="E123" s="67"/>
      <c r="F123" s="67"/>
      <c r="G123" s="67"/>
      <c r="H123" s="67"/>
      <c r="I123" s="67"/>
      <c r="J123" s="67"/>
      <c r="K123" s="67"/>
      <c r="L123" s="67"/>
      <c r="M123" s="67"/>
      <c r="N123" s="67"/>
      <c r="O123" s="67"/>
      <c r="P123" s="67"/>
      <c r="Q123" s="67"/>
      <c r="R123" s="67"/>
      <c r="S123" s="67"/>
      <c r="T123" s="67"/>
      <c r="U123" s="67"/>
      <c r="V123" s="67"/>
      <c r="W123" s="67"/>
      <c r="X123" s="67"/>
      <c r="Y123" s="67"/>
    </row>
    <row r="124" spans="1:25" ht="13">
      <c r="A124" s="59"/>
      <c r="B124" s="60"/>
      <c r="C124" s="60"/>
      <c r="D124" s="66"/>
      <c r="E124" s="67"/>
      <c r="F124" s="67"/>
      <c r="G124" s="67"/>
      <c r="H124" s="67"/>
      <c r="I124" s="67"/>
      <c r="J124" s="67"/>
      <c r="K124" s="67"/>
      <c r="L124" s="67"/>
      <c r="M124" s="67"/>
      <c r="N124" s="67"/>
      <c r="O124" s="67"/>
      <c r="P124" s="67"/>
      <c r="Q124" s="67"/>
      <c r="R124" s="67"/>
      <c r="S124" s="67"/>
      <c r="T124" s="67"/>
      <c r="U124" s="67"/>
      <c r="V124" s="67"/>
      <c r="W124" s="67"/>
      <c r="X124" s="67"/>
      <c r="Y124" s="67"/>
    </row>
    <row r="125" spans="1:25" ht="13">
      <c r="A125" s="59"/>
      <c r="B125" s="60"/>
      <c r="C125" s="60"/>
      <c r="D125" s="66"/>
      <c r="E125" s="67"/>
      <c r="F125" s="67"/>
      <c r="G125" s="67"/>
      <c r="H125" s="67"/>
      <c r="I125" s="67"/>
      <c r="J125" s="67"/>
      <c r="K125" s="67"/>
      <c r="L125" s="67"/>
      <c r="M125" s="67"/>
      <c r="N125" s="67"/>
      <c r="O125" s="67"/>
      <c r="P125" s="67"/>
      <c r="Q125" s="67"/>
      <c r="R125" s="67"/>
      <c r="S125" s="67"/>
      <c r="T125" s="67"/>
      <c r="U125" s="67"/>
      <c r="V125" s="67"/>
      <c r="W125" s="67"/>
      <c r="X125" s="67"/>
      <c r="Y125" s="67"/>
    </row>
    <row r="126" spans="1:25" ht="13">
      <c r="A126" s="59"/>
      <c r="B126" s="60"/>
      <c r="C126" s="60"/>
      <c r="D126" s="66"/>
      <c r="E126" s="67"/>
      <c r="F126" s="67"/>
      <c r="G126" s="67"/>
      <c r="H126" s="67"/>
      <c r="I126" s="67"/>
      <c r="J126" s="67"/>
      <c r="K126" s="67"/>
      <c r="L126" s="67"/>
      <c r="M126" s="67"/>
      <c r="N126" s="67"/>
      <c r="O126" s="67"/>
      <c r="P126" s="67"/>
      <c r="Q126" s="67"/>
      <c r="R126" s="67"/>
      <c r="S126" s="67"/>
      <c r="T126" s="67"/>
      <c r="U126" s="67"/>
      <c r="V126" s="67"/>
      <c r="W126" s="67"/>
      <c r="X126" s="67"/>
      <c r="Y126" s="67"/>
    </row>
    <row r="127" spans="1:25" ht="13">
      <c r="A127" s="59"/>
      <c r="B127" s="60"/>
      <c r="C127" s="60"/>
      <c r="D127" s="66"/>
      <c r="E127" s="67"/>
      <c r="F127" s="67"/>
      <c r="G127" s="67"/>
      <c r="H127" s="67"/>
      <c r="I127" s="67"/>
      <c r="J127" s="67"/>
      <c r="K127" s="67"/>
      <c r="L127" s="67"/>
      <c r="M127" s="67"/>
      <c r="N127" s="67"/>
      <c r="O127" s="67"/>
      <c r="P127" s="67"/>
      <c r="Q127" s="67"/>
      <c r="R127" s="67"/>
      <c r="S127" s="67"/>
      <c r="T127" s="67"/>
      <c r="U127" s="67"/>
      <c r="V127" s="67"/>
      <c r="W127" s="67"/>
      <c r="X127" s="67"/>
      <c r="Y127" s="67"/>
    </row>
    <row r="128" spans="1:25" ht="13">
      <c r="A128" s="59"/>
      <c r="B128" s="60"/>
      <c r="C128" s="60"/>
      <c r="D128" s="66"/>
      <c r="E128" s="67"/>
      <c r="F128" s="67"/>
      <c r="G128" s="67"/>
      <c r="H128" s="67"/>
      <c r="I128" s="67"/>
      <c r="J128" s="67"/>
      <c r="K128" s="67"/>
      <c r="L128" s="67"/>
      <c r="M128" s="67"/>
      <c r="N128" s="67"/>
      <c r="O128" s="67"/>
      <c r="P128" s="67"/>
      <c r="Q128" s="67"/>
      <c r="R128" s="67"/>
      <c r="S128" s="67"/>
      <c r="T128" s="67"/>
      <c r="U128" s="67"/>
      <c r="V128" s="67"/>
      <c r="W128" s="67"/>
      <c r="X128" s="67"/>
      <c r="Y128" s="67"/>
    </row>
    <row r="129" spans="1:25" ht="13">
      <c r="A129" s="59"/>
      <c r="B129" s="60"/>
      <c r="C129" s="60"/>
      <c r="D129" s="66"/>
      <c r="E129" s="67"/>
      <c r="F129" s="67"/>
      <c r="G129" s="67"/>
      <c r="H129" s="67"/>
      <c r="I129" s="67"/>
      <c r="J129" s="67"/>
      <c r="K129" s="67"/>
      <c r="L129" s="67"/>
      <c r="M129" s="67"/>
      <c r="N129" s="67"/>
      <c r="O129" s="67"/>
      <c r="P129" s="67"/>
      <c r="Q129" s="67"/>
      <c r="R129" s="67"/>
      <c r="S129" s="67"/>
      <c r="T129" s="67"/>
      <c r="U129" s="67"/>
      <c r="V129" s="67"/>
      <c r="W129" s="67"/>
      <c r="X129" s="67"/>
      <c r="Y129" s="67"/>
    </row>
    <row r="130" spans="1:25" ht="13">
      <c r="A130" s="59"/>
      <c r="B130" s="60"/>
      <c r="C130" s="60"/>
      <c r="D130" s="66"/>
      <c r="E130" s="67"/>
      <c r="F130" s="67"/>
      <c r="G130" s="67"/>
      <c r="H130" s="67"/>
      <c r="I130" s="67"/>
      <c r="J130" s="67"/>
      <c r="K130" s="67"/>
      <c r="L130" s="67"/>
      <c r="M130" s="67"/>
      <c r="N130" s="67"/>
      <c r="O130" s="67"/>
      <c r="P130" s="67"/>
      <c r="Q130" s="67"/>
      <c r="R130" s="67"/>
      <c r="S130" s="67"/>
      <c r="T130" s="67"/>
      <c r="U130" s="67"/>
      <c r="V130" s="67"/>
      <c r="W130" s="67"/>
      <c r="X130" s="67"/>
      <c r="Y130" s="67"/>
    </row>
    <row r="131" spans="1:25" ht="13">
      <c r="A131" s="59"/>
      <c r="B131" s="60"/>
      <c r="C131" s="60"/>
      <c r="D131" s="66"/>
      <c r="E131" s="67"/>
      <c r="F131" s="67"/>
      <c r="G131" s="67"/>
      <c r="H131" s="67"/>
      <c r="I131" s="67"/>
      <c r="J131" s="67"/>
      <c r="K131" s="67"/>
      <c r="L131" s="67"/>
      <c r="M131" s="67"/>
      <c r="N131" s="67"/>
      <c r="O131" s="67"/>
      <c r="P131" s="67"/>
      <c r="Q131" s="67"/>
      <c r="R131" s="67"/>
      <c r="S131" s="67"/>
      <c r="T131" s="67"/>
      <c r="U131" s="67"/>
      <c r="V131" s="67"/>
      <c r="W131" s="67"/>
      <c r="X131" s="67"/>
      <c r="Y131" s="67"/>
    </row>
    <row r="132" spans="1:25" ht="13">
      <c r="A132" s="59"/>
      <c r="B132" s="60"/>
      <c r="C132" s="60"/>
      <c r="D132" s="66"/>
      <c r="E132" s="67"/>
      <c r="F132" s="67"/>
      <c r="G132" s="67"/>
      <c r="H132" s="67"/>
      <c r="I132" s="67"/>
      <c r="J132" s="67"/>
      <c r="K132" s="67"/>
      <c r="L132" s="67"/>
      <c r="M132" s="67"/>
      <c r="N132" s="67"/>
      <c r="O132" s="67"/>
      <c r="P132" s="67"/>
      <c r="Q132" s="67"/>
      <c r="R132" s="67"/>
      <c r="S132" s="67"/>
      <c r="T132" s="67"/>
      <c r="U132" s="67"/>
      <c r="V132" s="67"/>
      <c r="W132" s="67"/>
      <c r="X132" s="67"/>
      <c r="Y132" s="67"/>
    </row>
    <row r="133" spans="1:25" ht="13">
      <c r="A133" s="59"/>
      <c r="B133" s="60"/>
      <c r="C133" s="60"/>
      <c r="D133" s="66"/>
      <c r="E133" s="67"/>
      <c r="F133" s="67"/>
      <c r="G133" s="67"/>
      <c r="H133" s="67"/>
      <c r="I133" s="67"/>
      <c r="J133" s="67"/>
      <c r="K133" s="67"/>
      <c r="L133" s="67"/>
      <c r="M133" s="67"/>
      <c r="N133" s="67"/>
      <c r="O133" s="67"/>
      <c r="P133" s="67"/>
      <c r="Q133" s="67"/>
      <c r="R133" s="67"/>
      <c r="S133" s="67"/>
      <c r="T133" s="67"/>
      <c r="U133" s="67"/>
      <c r="V133" s="67"/>
      <c r="W133" s="67"/>
      <c r="X133" s="67"/>
      <c r="Y133" s="67"/>
    </row>
    <row r="134" spans="1:25" ht="13">
      <c r="A134" s="59"/>
      <c r="B134" s="60"/>
      <c r="C134" s="60"/>
      <c r="D134" s="66"/>
      <c r="E134" s="67"/>
      <c r="F134" s="67"/>
      <c r="G134" s="67"/>
      <c r="H134" s="67"/>
      <c r="I134" s="67"/>
      <c r="J134" s="67"/>
      <c r="K134" s="67"/>
      <c r="L134" s="67"/>
      <c r="M134" s="67"/>
      <c r="N134" s="67"/>
      <c r="O134" s="67"/>
      <c r="P134" s="67"/>
      <c r="Q134" s="67"/>
      <c r="R134" s="67"/>
      <c r="S134" s="67"/>
      <c r="T134" s="67"/>
      <c r="U134" s="67"/>
      <c r="V134" s="67"/>
      <c r="W134" s="67"/>
      <c r="X134" s="67"/>
      <c r="Y134" s="67"/>
    </row>
    <row r="135" spans="1:25" ht="13">
      <c r="A135" s="59"/>
      <c r="B135" s="60"/>
      <c r="C135" s="60"/>
      <c r="D135" s="66"/>
      <c r="E135" s="67"/>
      <c r="F135" s="67"/>
      <c r="G135" s="67"/>
      <c r="H135" s="67"/>
      <c r="I135" s="67"/>
      <c r="J135" s="67"/>
      <c r="K135" s="67"/>
      <c r="L135" s="67"/>
      <c r="M135" s="67"/>
      <c r="N135" s="67"/>
      <c r="O135" s="67"/>
      <c r="P135" s="67"/>
      <c r="Q135" s="67"/>
      <c r="R135" s="67"/>
      <c r="S135" s="67"/>
      <c r="T135" s="67"/>
      <c r="U135" s="67"/>
      <c r="V135" s="67"/>
      <c r="W135" s="67"/>
      <c r="X135" s="67"/>
      <c r="Y135" s="67"/>
    </row>
    <row r="136" spans="1:25" ht="13">
      <c r="A136" s="59"/>
      <c r="B136" s="60"/>
      <c r="C136" s="60"/>
      <c r="D136" s="66"/>
      <c r="E136" s="67"/>
      <c r="F136" s="67"/>
      <c r="G136" s="67"/>
      <c r="H136" s="67"/>
      <c r="I136" s="67"/>
      <c r="J136" s="67"/>
      <c r="K136" s="67"/>
      <c r="L136" s="67"/>
      <c r="M136" s="67"/>
      <c r="N136" s="67"/>
      <c r="O136" s="67"/>
      <c r="P136" s="67"/>
      <c r="Q136" s="67"/>
      <c r="R136" s="67"/>
      <c r="S136" s="67"/>
      <c r="T136" s="67"/>
      <c r="U136" s="67"/>
      <c r="V136" s="67"/>
      <c r="W136" s="67"/>
      <c r="X136" s="67"/>
      <c r="Y136" s="67"/>
    </row>
    <row r="137" spans="1:25" ht="13">
      <c r="A137" s="59"/>
      <c r="B137" s="60"/>
      <c r="C137" s="60"/>
      <c r="D137" s="66"/>
      <c r="E137" s="67"/>
      <c r="F137" s="67"/>
      <c r="G137" s="67"/>
      <c r="H137" s="67"/>
      <c r="I137" s="67"/>
      <c r="J137" s="67"/>
      <c r="K137" s="67"/>
      <c r="L137" s="67"/>
      <c r="M137" s="67"/>
      <c r="N137" s="67"/>
      <c r="O137" s="67"/>
      <c r="P137" s="67"/>
      <c r="Q137" s="67"/>
      <c r="R137" s="67"/>
      <c r="S137" s="67"/>
      <c r="T137" s="67"/>
      <c r="U137" s="67"/>
      <c r="V137" s="67"/>
      <c r="W137" s="67"/>
      <c r="X137" s="67"/>
      <c r="Y137" s="67"/>
    </row>
    <row r="138" spans="1:25" ht="13">
      <c r="A138" s="59"/>
      <c r="B138" s="60"/>
      <c r="C138" s="60"/>
      <c r="D138" s="66"/>
      <c r="E138" s="67"/>
      <c r="F138" s="67"/>
      <c r="G138" s="67"/>
      <c r="H138" s="67"/>
      <c r="I138" s="67"/>
      <c r="J138" s="67"/>
      <c r="K138" s="67"/>
      <c r="L138" s="67"/>
      <c r="M138" s="67"/>
      <c r="N138" s="67"/>
      <c r="O138" s="67"/>
      <c r="P138" s="67"/>
      <c r="Q138" s="67"/>
      <c r="R138" s="67"/>
      <c r="S138" s="67"/>
      <c r="T138" s="67"/>
      <c r="U138" s="67"/>
      <c r="V138" s="67"/>
      <c r="W138" s="67"/>
      <c r="X138" s="67"/>
      <c r="Y138" s="67"/>
    </row>
    <row r="139" spans="1:25" ht="13">
      <c r="A139" s="59"/>
      <c r="B139" s="60"/>
      <c r="C139" s="60"/>
      <c r="D139" s="66"/>
      <c r="E139" s="67"/>
      <c r="F139" s="67"/>
      <c r="G139" s="67"/>
      <c r="H139" s="67"/>
      <c r="I139" s="67"/>
      <c r="J139" s="67"/>
      <c r="K139" s="67"/>
      <c r="L139" s="67"/>
      <c r="M139" s="67"/>
      <c r="N139" s="67"/>
      <c r="O139" s="67"/>
      <c r="P139" s="67"/>
      <c r="Q139" s="67"/>
      <c r="R139" s="67"/>
      <c r="S139" s="67"/>
      <c r="T139" s="67"/>
      <c r="U139" s="67"/>
      <c r="V139" s="67"/>
      <c r="W139" s="67"/>
      <c r="X139" s="67"/>
      <c r="Y139" s="67"/>
    </row>
    <row r="140" spans="1:25" ht="13">
      <c r="A140" s="59"/>
      <c r="B140" s="60"/>
      <c r="C140" s="60"/>
      <c r="D140" s="66"/>
      <c r="E140" s="67"/>
      <c r="F140" s="67"/>
      <c r="G140" s="67"/>
      <c r="H140" s="67"/>
      <c r="I140" s="67"/>
      <c r="J140" s="67"/>
      <c r="K140" s="67"/>
      <c r="L140" s="67"/>
      <c r="M140" s="67"/>
      <c r="N140" s="67"/>
      <c r="O140" s="67"/>
      <c r="P140" s="67"/>
      <c r="Q140" s="67"/>
      <c r="R140" s="67"/>
      <c r="S140" s="67"/>
      <c r="T140" s="67"/>
      <c r="U140" s="67"/>
      <c r="V140" s="67"/>
      <c r="W140" s="67"/>
      <c r="X140" s="67"/>
      <c r="Y140" s="67"/>
    </row>
    <row r="141" spans="1:25" ht="13">
      <c r="A141" s="59"/>
      <c r="B141" s="60"/>
      <c r="C141" s="60"/>
      <c r="D141" s="66"/>
      <c r="E141" s="67"/>
      <c r="F141" s="67"/>
      <c r="G141" s="67"/>
      <c r="H141" s="67"/>
      <c r="I141" s="67"/>
      <c r="J141" s="67"/>
      <c r="K141" s="67"/>
      <c r="L141" s="67"/>
      <c r="M141" s="67"/>
      <c r="N141" s="67"/>
      <c r="O141" s="67"/>
      <c r="P141" s="67"/>
      <c r="Q141" s="67"/>
      <c r="R141" s="67"/>
      <c r="S141" s="67"/>
      <c r="T141" s="67"/>
      <c r="U141" s="67"/>
      <c r="V141" s="67"/>
      <c r="W141" s="67"/>
      <c r="X141" s="67"/>
      <c r="Y141" s="67"/>
    </row>
    <row r="142" spans="1:25" ht="13">
      <c r="A142" s="59"/>
      <c r="B142" s="60"/>
      <c r="C142" s="60"/>
      <c r="D142" s="66"/>
      <c r="E142" s="67"/>
      <c r="F142" s="67"/>
      <c r="G142" s="67"/>
      <c r="H142" s="67"/>
      <c r="I142" s="67"/>
      <c r="J142" s="67"/>
      <c r="K142" s="67"/>
      <c r="L142" s="67"/>
      <c r="M142" s="67"/>
      <c r="N142" s="67"/>
      <c r="O142" s="67"/>
      <c r="P142" s="67"/>
      <c r="Q142" s="67"/>
      <c r="R142" s="67"/>
      <c r="S142" s="67"/>
      <c r="T142" s="67"/>
      <c r="U142" s="67"/>
      <c r="V142" s="67"/>
      <c r="W142" s="67"/>
      <c r="X142" s="67"/>
      <c r="Y142" s="67"/>
    </row>
    <row r="143" spans="1:25" ht="13">
      <c r="A143" s="59"/>
      <c r="B143" s="60"/>
      <c r="C143" s="60"/>
      <c r="D143" s="66"/>
      <c r="E143" s="67"/>
      <c r="F143" s="67"/>
      <c r="G143" s="67"/>
      <c r="H143" s="67"/>
      <c r="I143" s="67"/>
      <c r="J143" s="67"/>
      <c r="K143" s="67"/>
      <c r="L143" s="67"/>
      <c r="M143" s="67"/>
      <c r="N143" s="67"/>
      <c r="O143" s="67"/>
      <c r="P143" s="67"/>
      <c r="Q143" s="67"/>
      <c r="R143" s="67"/>
      <c r="S143" s="67"/>
      <c r="T143" s="67"/>
      <c r="U143" s="67"/>
      <c r="V143" s="67"/>
      <c r="W143" s="67"/>
      <c r="X143" s="67"/>
      <c r="Y143" s="67"/>
    </row>
    <row r="144" spans="1:25" ht="13">
      <c r="A144" s="59"/>
      <c r="B144" s="60"/>
      <c r="C144" s="60"/>
      <c r="D144" s="66"/>
      <c r="E144" s="67"/>
      <c r="F144" s="67"/>
      <c r="G144" s="67"/>
      <c r="H144" s="67"/>
      <c r="I144" s="67"/>
      <c r="J144" s="67"/>
      <c r="K144" s="67"/>
      <c r="L144" s="67"/>
      <c r="M144" s="67"/>
      <c r="N144" s="67"/>
      <c r="O144" s="67"/>
      <c r="P144" s="67"/>
      <c r="Q144" s="67"/>
      <c r="R144" s="67"/>
      <c r="S144" s="67"/>
      <c r="T144" s="67"/>
      <c r="U144" s="67"/>
      <c r="V144" s="67"/>
      <c r="W144" s="67"/>
      <c r="X144" s="67"/>
      <c r="Y144" s="67"/>
    </row>
    <row r="145" spans="1:25" ht="13">
      <c r="A145" s="59"/>
      <c r="B145" s="60"/>
      <c r="C145" s="60"/>
      <c r="D145" s="66"/>
      <c r="E145" s="67"/>
      <c r="F145" s="67"/>
      <c r="G145" s="67"/>
      <c r="H145" s="67"/>
      <c r="I145" s="67"/>
      <c r="J145" s="67"/>
      <c r="K145" s="67"/>
      <c r="L145" s="67"/>
      <c r="M145" s="67"/>
      <c r="N145" s="67"/>
      <c r="O145" s="67"/>
      <c r="P145" s="67"/>
      <c r="Q145" s="67"/>
      <c r="R145" s="67"/>
      <c r="S145" s="67"/>
      <c r="T145" s="67"/>
      <c r="U145" s="67"/>
      <c r="V145" s="67"/>
      <c r="W145" s="67"/>
      <c r="X145" s="67"/>
      <c r="Y145" s="67"/>
    </row>
    <row r="146" spans="1:25" ht="13">
      <c r="A146" s="59"/>
      <c r="B146" s="60"/>
      <c r="C146" s="60"/>
      <c r="D146" s="66"/>
      <c r="E146" s="67"/>
      <c r="F146" s="67"/>
      <c r="G146" s="67"/>
      <c r="H146" s="67"/>
      <c r="I146" s="67"/>
      <c r="J146" s="67"/>
      <c r="K146" s="67"/>
      <c r="L146" s="67"/>
      <c r="M146" s="67"/>
      <c r="N146" s="67"/>
      <c r="O146" s="67"/>
      <c r="P146" s="67"/>
      <c r="Q146" s="67"/>
      <c r="R146" s="67"/>
      <c r="S146" s="67"/>
      <c r="T146" s="67"/>
      <c r="U146" s="67"/>
      <c r="V146" s="67"/>
      <c r="W146" s="67"/>
      <c r="X146" s="67"/>
      <c r="Y146" s="67"/>
    </row>
    <row r="147" spans="1:25" ht="13">
      <c r="A147" s="59"/>
      <c r="B147" s="60"/>
      <c r="C147" s="60"/>
      <c r="D147" s="66"/>
      <c r="E147" s="67"/>
      <c r="F147" s="67"/>
      <c r="G147" s="67"/>
      <c r="H147" s="67"/>
      <c r="I147" s="67"/>
      <c r="J147" s="67"/>
      <c r="K147" s="67"/>
      <c r="L147" s="67"/>
      <c r="M147" s="67"/>
      <c r="N147" s="67"/>
      <c r="O147" s="67"/>
      <c r="P147" s="67"/>
      <c r="Q147" s="67"/>
      <c r="R147" s="67"/>
      <c r="S147" s="67"/>
      <c r="T147" s="67"/>
      <c r="U147" s="67"/>
      <c r="V147" s="67"/>
      <c r="W147" s="67"/>
      <c r="X147" s="67"/>
      <c r="Y147" s="67"/>
    </row>
    <row r="148" spans="1:25" ht="13">
      <c r="A148" s="59"/>
      <c r="B148" s="60"/>
      <c r="C148" s="60"/>
      <c r="D148" s="66"/>
      <c r="E148" s="67"/>
      <c r="F148" s="67"/>
      <c r="G148" s="67"/>
      <c r="H148" s="67"/>
      <c r="I148" s="67"/>
      <c r="J148" s="67"/>
      <c r="K148" s="67"/>
      <c r="L148" s="67"/>
      <c r="M148" s="67"/>
      <c r="N148" s="67"/>
      <c r="O148" s="67"/>
      <c r="P148" s="67"/>
      <c r="Q148" s="67"/>
      <c r="R148" s="67"/>
      <c r="S148" s="67"/>
      <c r="T148" s="67"/>
      <c r="U148" s="67"/>
      <c r="V148" s="67"/>
      <c r="W148" s="67"/>
      <c r="X148" s="67"/>
      <c r="Y148" s="67"/>
    </row>
    <row r="149" spans="1:25" ht="13">
      <c r="A149" s="59"/>
      <c r="B149" s="60"/>
      <c r="C149" s="60"/>
      <c r="D149" s="66"/>
      <c r="E149" s="67"/>
      <c r="F149" s="67"/>
      <c r="G149" s="67"/>
      <c r="H149" s="67"/>
      <c r="I149" s="67"/>
      <c r="J149" s="67"/>
      <c r="K149" s="67"/>
      <c r="L149" s="67"/>
      <c r="M149" s="67"/>
      <c r="N149" s="67"/>
      <c r="O149" s="67"/>
      <c r="P149" s="67"/>
      <c r="Q149" s="67"/>
      <c r="R149" s="67"/>
      <c r="S149" s="67"/>
      <c r="T149" s="67"/>
      <c r="U149" s="67"/>
      <c r="V149" s="67"/>
      <c r="W149" s="67"/>
      <c r="X149" s="67"/>
      <c r="Y149" s="67"/>
    </row>
    <row r="150" spans="1:25" ht="13">
      <c r="A150" s="59"/>
      <c r="B150" s="60"/>
      <c r="C150" s="60"/>
      <c r="D150" s="66"/>
      <c r="E150" s="67"/>
      <c r="F150" s="67"/>
      <c r="G150" s="67"/>
      <c r="H150" s="67"/>
      <c r="I150" s="67"/>
      <c r="J150" s="67"/>
      <c r="K150" s="67"/>
      <c r="L150" s="67"/>
      <c r="M150" s="67"/>
      <c r="N150" s="67"/>
      <c r="O150" s="67"/>
      <c r="P150" s="67"/>
      <c r="Q150" s="67"/>
      <c r="R150" s="67"/>
      <c r="S150" s="67"/>
      <c r="T150" s="67"/>
      <c r="U150" s="67"/>
      <c r="V150" s="67"/>
      <c r="W150" s="67"/>
      <c r="X150" s="67"/>
      <c r="Y150" s="67"/>
    </row>
    <row r="151" spans="1:25" ht="13">
      <c r="A151" s="59"/>
      <c r="B151" s="60"/>
      <c r="C151" s="60"/>
      <c r="D151" s="66"/>
      <c r="E151" s="67"/>
      <c r="F151" s="67"/>
      <c r="G151" s="67"/>
      <c r="H151" s="67"/>
      <c r="I151" s="67"/>
      <c r="J151" s="67"/>
      <c r="K151" s="67"/>
      <c r="L151" s="67"/>
      <c r="M151" s="67"/>
      <c r="N151" s="67"/>
      <c r="O151" s="67"/>
      <c r="P151" s="67"/>
      <c r="Q151" s="67"/>
      <c r="R151" s="67"/>
      <c r="S151" s="67"/>
      <c r="T151" s="67"/>
      <c r="U151" s="67"/>
      <c r="V151" s="67"/>
      <c r="W151" s="67"/>
      <c r="X151" s="67"/>
      <c r="Y151" s="67"/>
    </row>
    <row r="152" spans="1:25" ht="13">
      <c r="A152" s="59"/>
      <c r="B152" s="60"/>
      <c r="C152" s="60"/>
      <c r="D152" s="66"/>
      <c r="E152" s="67"/>
      <c r="F152" s="67"/>
      <c r="G152" s="67"/>
      <c r="H152" s="67"/>
      <c r="I152" s="67"/>
      <c r="J152" s="67"/>
      <c r="K152" s="67"/>
      <c r="L152" s="67"/>
      <c r="M152" s="67"/>
      <c r="N152" s="67"/>
      <c r="O152" s="67"/>
      <c r="P152" s="67"/>
      <c r="Q152" s="67"/>
      <c r="R152" s="67"/>
      <c r="S152" s="67"/>
      <c r="T152" s="67"/>
      <c r="U152" s="67"/>
      <c r="V152" s="67"/>
      <c r="W152" s="67"/>
      <c r="X152" s="67"/>
      <c r="Y152" s="67"/>
    </row>
    <row r="153" spans="1:25" ht="13">
      <c r="A153" s="59"/>
      <c r="B153" s="60"/>
      <c r="C153" s="60"/>
      <c r="D153" s="66"/>
      <c r="E153" s="67"/>
      <c r="F153" s="67"/>
      <c r="G153" s="67"/>
      <c r="H153" s="67"/>
      <c r="I153" s="67"/>
      <c r="J153" s="67"/>
      <c r="K153" s="67"/>
      <c r="L153" s="67"/>
      <c r="M153" s="67"/>
      <c r="N153" s="67"/>
      <c r="O153" s="67"/>
      <c r="P153" s="67"/>
      <c r="Q153" s="67"/>
      <c r="R153" s="67"/>
      <c r="S153" s="67"/>
      <c r="T153" s="67"/>
      <c r="U153" s="67"/>
      <c r="V153" s="67"/>
      <c r="W153" s="67"/>
      <c r="X153" s="67"/>
      <c r="Y153" s="67"/>
    </row>
    <row r="154" spans="1:25" ht="13">
      <c r="A154" s="59"/>
      <c r="B154" s="60"/>
      <c r="C154" s="60"/>
      <c r="D154" s="66"/>
      <c r="E154" s="67"/>
      <c r="F154" s="67"/>
      <c r="G154" s="67"/>
      <c r="H154" s="67"/>
      <c r="I154" s="67"/>
      <c r="J154" s="67"/>
      <c r="K154" s="67"/>
      <c r="L154" s="67"/>
      <c r="M154" s="67"/>
      <c r="N154" s="67"/>
      <c r="O154" s="67"/>
      <c r="P154" s="67"/>
      <c r="Q154" s="67"/>
      <c r="R154" s="67"/>
      <c r="S154" s="67"/>
      <c r="T154" s="67"/>
      <c r="U154" s="67"/>
      <c r="V154" s="67"/>
      <c r="W154" s="67"/>
      <c r="X154" s="67"/>
      <c r="Y154" s="67"/>
    </row>
    <row r="155" spans="1:25" ht="13">
      <c r="A155" s="59"/>
      <c r="B155" s="60"/>
      <c r="C155" s="60"/>
      <c r="D155" s="66"/>
      <c r="E155" s="67"/>
      <c r="F155" s="67"/>
      <c r="G155" s="67"/>
      <c r="H155" s="67"/>
      <c r="I155" s="67"/>
      <c r="J155" s="67"/>
      <c r="K155" s="67"/>
      <c r="L155" s="67"/>
      <c r="M155" s="67"/>
      <c r="N155" s="67"/>
      <c r="O155" s="67"/>
      <c r="P155" s="67"/>
      <c r="Q155" s="67"/>
      <c r="R155" s="67"/>
      <c r="S155" s="67"/>
      <c r="T155" s="67"/>
      <c r="U155" s="67"/>
      <c r="V155" s="67"/>
      <c r="W155" s="67"/>
      <c r="X155" s="67"/>
      <c r="Y155" s="67"/>
    </row>
    <row r="156" spans="1:25" ht="13">
      <c r="A156" s="59"/>
      <c r="B156" s="60"/>
      <c r="C156" s="60"/>
      <c r="D156" s="66"/>
      <c r="E156" s="67"/>
      <c r="F156" s="67"/>
      <c r="G156" s="67"/>
      <c r="H156" s="67"/>
      <c r="I156" s="67"/>
      <c r="J156" s="67"/>
      <c r="K156" s="67"/>
      <c r="L156" s="67"/>
      <c r="M156" s="67"/>
      <c r="N156" s="67"/>
      <c r="O156" s="67"/>
      <c r="P156" s="67"/>
      <c r="Q156" s="67"/>
      <c r="R156" s="67"/>
      <c r="S156" s="67"/>
      <c r="T156" s="67"/>
      <c r="U156" s="67"/>
      <c r="V156" s="67"/>
      <c r="W156" s="67"/>
      <c r="X156" s="67"/>
      <c r="Y156" s="67"/>
    </row>
    <row r="157" spans="1:25" ht="13">
      <c r="A157" s="59"/>
      <c r="B157" s="60"/>
      <c r="C157" s="60"/>
      <c r="D157" s="66"/>
      <c r="E157" s="67"/>
      <c r="F157" s="67"/>
      <c r="G157" s="67"/>
      <c r="H157" s="67"/>
      <c r="I157" s="67"/>
      <c r="J157" s="67"/>
      <c r="K157" s="67"/>
      <c r="L157" s="67"/>
      <c r="M157" s="67"/>
      <c r="N157" s="67"/>
      <c r="O157" s="67"/>
      <c r="P157" s="67"/>
      <c r="Q157" s="67"/>
      <c r="R157" s="67"/>
      <c r="S157" s="67"/>
      <c r="T157" s="67"/>
      <c r="U157" s="67"/>
      <c r="V157" s="67"/>
      <c r="W157" s="67"/>
      <c r="X157" s="67"/>
      <c r="Y157" s="67"/>
    </row>
    <row r="158" spans="1:25" ht="13">
      <c r="A158" s="59"/>
      <c r="B158" s="60"/>
      <c r="C158" s="60"/>
      <c r="D158" s="66"/>
      <c r="E158" s="67"/>
      <c r="F158" s="67"/>
      <c r="G158" s="67"/>
      <c r="H158" s="67"/>
      <c r="I158" s="67"/>
      <c r="J158" s="67"/>
      <c r="K158" s="67"/>
      <c r="L158" s="67"/>
      <c r="M158" s="67"/>
      <c r="N158" s="67"/>
      <c r="O158" s="67"/>
      <c r="P158" s="67"/>
      <c r="Q158" s="67"/>
      <c r="R158" s="67"/>
      <c r="S158" s="67"/>
      <c r="T158" s="67"/>
      <c r="U158" s="67"/>
      <c r="V158" s="67"/>
      <c r="W158" s="67"/>
      <c r="X158" s="67"/>
      <c r="Y158" s="67"/>
    </row>
    <row r="159" spans="1:25" ht="13">
      <c r="A159" s="59"/>
      <c r="B159" s="60"/>
      <c r="C159" s="60"/>
      <c r="D159" s="66"/>
      <c r="E159" s="67"/>
      <c r="F159" s="67"/>
      <c r="G159" s="67"/>
      <c r="H159" s="67"/>
      <c r="I159" s="67"/>
      <c r="J159" s="67"/>
      <c r="K159" s="67"/>
      <c r="L159" s="67"/>
      <c r="M159" s="67"/>
      <c r="N159" s="67"/>
      <c r="O159" s="67"/>
      <c r="P159" s="67"/>
      <c r="Q159" s="67"/>
      <c r="R159" s="67"/>
      <c r="S159" s="67"/>
      <c r="T159" s="67"/>
      <c r="U159" s="67"/>
      <c r="V159" s="67"/>
      <c r="W159" s="67"/>
      <c r="X159" s="67"/>
      <c r="Y159" s="67"/>
    </row>
    <row r="160" spans="1:25" ht="13">
      <c r="A160" s="59"/>
      <c r="B160" s="60"/>
      <c r="C160" s="60"/>
      <c r="D160" s="66"/>
      <c r="E160" s="67"/>
      <c r="F160" s="67"/>
      <c r="G160" s="67"/>
      <c r="H160" s="67"/>
      <c r="I160" s="67"/>
      <c r="J160" s="67"/>
      <c r="K160" s="67"/>
      <c r="L160" s="67"/>
      <c r="M160" s="67"/>
      <c r="N160" s="67"/>
      <c r="O160" s="67"/>
      <c r="P160" s="67"/>
      <c r="Q160" s="67"/>
      <c r="R160" s="67"/>
      <c r="S160" s="67"/>
      <c r="T160" s="67"/>
      <c r="U160" s="67"/>
      <c r="V160" s="67"/>
      <c r="W160" s="67"/>
      <c r="X160" s="67"/>
      <c r="Y160" s="67"/>
    </row>
    <row r="161" spans="1:25" ht="13">
      <c r="A161" s="59"/>
      <c r="B161" s="60"/>
      <c r="C161" s="60"/>
      <c r="D161" s="66"/>
      <c r="E161" s="67"/>
      <c r="F161" s="67"/>
      <c r="G161" s="67"/>
      <c r="H161" s="67"/>
      <c r="I161" s="67"/>
      <c r="J161" s="67"/>
      <c r="K161" s="67"/>
      <c r="L161" s="67"/>
      <c r="M161" s="67"/>
      <c r="N161" s="67"/>
      <c r="O161" s="67"/>
      <c r="P161" s="67"/>
      <c r="Q161" s="67"/>
      <c r="R161" s="67"/>
      <c r="S161" s="67"/>
      <c r="T161" s="67"/>
      <c r="U161" s="67"/>
      <c r="V161" s="67"/>
      <c r="W161" s="67"/>
      <c r="X161" s="67"/>
      <c r="Y161" s="67"/>
    </row>
    <row r="162" spans="1:25" ht="13">
      <c r="A162" s="59"/>
      <c r="B162" s="60"/>
      <c r="C162" s="60"/>
      <c r="D162" s="66"/>
      <c r="E162" s="67"/>
      <c r="F162" s="67"/>
      <c r="G162" s="67"/>
      <c r="H162" s="67"/>
      <c r="I162" s="67"/>
      <c r="J162" s="67"/>
      <c r="K162" s="67"/>
      <c r="L162" s="67"/>
      <c r="M162" s="67"/>
      <c r="N162" s="67"/>
      <c r="O162" s="67"/>
      <c r="P162" s="67"/>
      <c r="Q162" s="67"/>
      <c r="R162" s="67"/>
      <c r="S162" s="67"/>
      <c r="T162" s="67"/>
      <c r="U162" s="67"/>
      <c r="V162" s="67"/>
      <c r="W162" s="67"/>
      <c r="X162" s="67"/>
      <c r="Y162" s="67"/>
    </row>
    <row r="163" spans="1:25" ht="13">
      <c r="A163" s="59"/>
      <c r="B163" s="60"/>
      <c r="C163" s="60"/>
      <c r="D163" s="66"/>
      <c r="E163" s="67"/>
      <c r="F163" s="67"/>
      <c r="G163" s="67"/>
      <c r="H163" s="67"/>
      <c r="I163" s="67"/>
      <c r="J163" s="67"/>
      <c r="K163" s="67"/>
      <c r="L163" s="67"/>
      <c r="M163" s="67"/>
      <c r="N163" s="67"/>
      <c r="O163" s="67"/>
      <c r="P163" s="67"/>
      <c r="Q163" s="67"/>
      <c r="R163" s="67"/>
      <c r="S163" s="67"/>
      <c r="T163" s="67"/>
      <c r="U163" s="67"/>
      <c r="V163" s="67"/>
      <c r="W163" s="67"/>
      <c r="X163" s="67"/>
      <c r="Y163" s="67"/>
    </row>
    <row r="164" spans="1:25" ht="13">
      <c r="A164" s="59"/>
      <c r="B164" s="60"/>
      <c r="C164" s="60"/>
      <c r="D164" s="66"/>
      <c r="E164" s="67"/>
      <c r="F164" s="67"/>
      <c r="G164" s="67"/>
      <c r="H164" s="67"/>
      <c r="I164" s="67"/>
      <c r="J164" s="67"/>
      <c r="K164" s="67"/>
      <c r="L164" s="67"/>
      <c r="M164" s="67"/>
      <c r="N164" s="67"/>
      <c r="O164" s="67"/>
      <c r="P164" s="67"/>
      <c r="Q164" s="67"/>
      <c r="R164" s="67"/>
      <c r="S164" s="67"/>
      <c r="T164" s="67"/>
      <c r="U164" s="67"/>
      <c r="V164" s="67"/>
      <c r="W164" s="67"/>
      <c r="X164" s="67"/>
      <c r="Y164" s="67"/>
    </row>
    <row r="165" spans="1:25" ht="13">
      <c r="A165" s="59"/>
      <c r="B165" s="60"/>
      <c r="C165" s="60"/>
      <c r="D165" s="66"/>
      <c r="E165" s="67"/>
      <c r="F165" s="67"/>
      <c r="G165" s="67"/>
      <c r="H165" s="67"/>
      <c r="I165" s="67"/>
      <c r="J165" s="67"/>
      <c r="K165" s="67"/>
      <c r="L165" s="67"/>
      <c r="M165" s="67"/>
      <c r="N165" s="67"/>
      <c r="O165" s="67"/>
      <c r="P165" s="67"/>
      <c r="Q165" s="67"/>
      <c r="R165" s="67"/>
      <c r="S165" s="67"/>
      <c r="T165" s="67"/>
      <c r="U165" s="67"/>
      <c r="V165" s="67"/>
      <c r="W165" s="67"/>
      <c r="X165" s="67"/>
      <c r="Y165" s="67"/>
    </row>
    <row r="166" spans="1:25" ht="13">
      <c r="A166" s="59"/>
      <c r="B166" s="60"/>
      <c r="C166" s="60"/>
      <c r="D166" s="66"/>
      <c r="E166" s="67"/>
      <c r="F166" s="67"/>
      <c r="G166" s="67"/>
      <c r="H166" s="67"/>
      <c r="I166" s="67"/>
      <c r="J166" s="67"/>
      <c r="K166" s="67"/>
      <c r="L166" s="67"/>
      <c r="M166" s="67"/>
      <c r="N166" s="67"/>
      <c r="O166" s="67"/>
      <c r="P166" s="67"/>
      <c r="Q166" s="67"/>
      <c r="R166" s="67"/>
      <c r="S166" s="67"/>
      <c r="T166" s="67"/>
      <c r="U166" s="67"/>
      <c r="V166" s="67"/>
      <c r="W166" s="67"/>
      <c r="X166" s="67"/>
      <c r="Y166" s="67"/>
    </row>
    <row r="167" spans="1:25" ht="13">
      <c r="A167" s="59"/>
      <c r="B167" s="60"/>
      <c r="C167" s="60"/>
      <c r="D167" s="66"/>
      <c r="E167" s="67"/>
      <c r="F167" s="67"/>
      <c r="G167" s="67"/>
      <c r="H167" s="67"/>
      <c r="I167" s="67"/>
      <c r="J167" s="67"/>
      <c r="K167" s="67"/>
      <c r="L167" s="67"/>
      <c r="M167" s="67"/>
      <c r="N167" s="67"/>
      <c r="O167" s="67"/>
      <c r="P167" s="67"/>
      <c r="Q167" s="67"/>
      <c r="R167" s="67"/>
      <c r="S167" s="67"/>
      <c r="T167" s="67"/>
      <c r="U167" s="67"/>
      <c r="V167" s="67"/>
      <c r="W167" s="67"/>
      <c r="X167" s="67"/>
      <c r="Y167" s="67"/>
    </row>
    <row r="168" spans="1:25" ht="13">
      <c r="A168" s="59"/>
      <c r="B168" s="60"/>
      <c r="C168" s="60"/>
      <c r="D168" s="66"/>
      <c r="E168" s="67"/>
      <c r="F168" s="67"/>
      <c r="G168" s="67"/>
      <c r="H168" s="67"/>
      <c r="I168" s="67"/>
      <c r="J168" s="67"/>
      <c r="K168" s="67"/>
      <c r="L168" s="67"/>
      <c r="M168" s="67"/>
      <c r="N168" s="67"/>
      <c r="O168" s="67"/>
      <c r="P168" s="67"/>
      <c r="Q168" s="67"/>
      <c r="R168" s="67"/>
      <c r="S168" s="67"/>
      <c r="T168" s="67"/>
      <c r="U168" s="67"/>
      <c r="V168" s="67"/>
      <c r="W168" s="67"/>
      <c r="X168" s="67"/>
      <c r="Y168" s="67"/>
    </row>
    <row r="169" spans="1:25" ht="13">
      <c r="A169" s="59"/>
      <c r="B169" s="60"/>
      <c r="C169" s="60"/>
      <c r="D169" s="66"/>
      <c r="E169" s="67"/>
      <c r="F169" s="67"/>
      <c r="G169" s="67"/>
      <c r="H169" s="67"/>
      <c r="I169" s="67"/>
      <c r="J169" s="67"/>
      <c r="K169" s="67"/>
      <c r="L169" s="67"/>
      <c r="M169" s="67"/>
      <c r="N169" s="67"/>
      <c r="O169" s="67"/>
      <c r="P169" s="67"/>
      <c r="Q169" s="67"/>
      <c r="R169" s="67"/>
      <c r="S169" s="67"/>
      <c r="T169" s="67"/>
      <c r="U169" s="67"/>
      <c r="V169" s="67"/>
      <c r="W169" s="67"/>
      <c r="X169" s="67"/>
      <c r="Y169" s="67"/>
    </row>
    <row r="170" spans="1:25" ht="13">
      <c r="A170" s="59"/>
      <c r="B170" s="60"/>
      <c r="C170" s="60"/>
      <c r="D170" s="66"/>
      <c r="E170" s="67"/>
      <c r="F170" s="67"/>
      <c r="G170" s="67"/>
      <c r="H170" s="67"/>
      <c r="I170" s="67"/>
      <c r="J170" s="67"/>
      <c r="K170" s="67"/>
      <c r="L170" s="67"/>
      <c r="M170" s="67"/>
      <c r="N170" s="67"/>
      <c r="O170" s="67"/>
      <c r="P170" s="67"/>
      <c r="Q170" s="67"/>
      <c r="R170" s="67"/>
      <c r="S170" s="67"/>
      <c r="T170" s="67"/>
      <c r="U170" s="67"/>
      <c r="V170" s="67"/>
      <c r="W170" s="67"/>
      <c r="X170" s="67"/>
      <c r="Y170" s="67"/>
    </row>
    <row r="171" spans="1:25" ht="13">
      <c r="A171" s="59"/>
      <c r="B171" s="60"/>
      <c r="C171" s="60"/>
      <c r="D171" s="66"/>
      <c r="E171" s="67"/>
      <c r="F171" s="67"/>
      <c r="G171" s="67"/>
      <c r="H171" s="67"/>
      <c r="I171" s="67"/>
      <c r="J171" s="67"/>
      <c r="K171" s="67"/>
      <c r="L171" s="67"/>
      <c r="M171" s="67"/>
      <c r="N171" s="67"/>
      <c r="O171" s="67"/>
      <c r="P171" s="67"/>
      <c r="Q171" s="67"/>
      <c r="R171" s="67"/>
      <c r="S171" s="67"/>
      <c r="T171" s="67"/>
      <c r="U171" s="67"/>
      <c r="V171" s="67"/>
      <c r="W171" s="67"/>
      <c r="X171" s="67"/>
      <c r="Y171" s="67"/>
    </row>
    <row r="172" spans="1:25" ht="13">
      <c r="A172" s="59"/>
      <c r="B172" s="60"/>
      <c r="C172" s="60"/>
      <c r="D172" s="66"/>
      <c r="E172" s="67"/>
      <c r="F172" s="67"/>
      <c r="G172" s="67"/>
      <c r="H172" s="67"/>
      <c r="I172" s="67"/>
      <c r="J172" s="67"/>
      <c r="K172" s="67"/>
      <c r="L172" s="67"/>
      <c r="M172" s="67"/>
      <c r="N172" s="67"/>
      <c r="O172" s="67"/>
      <c r="P172" s="67"/>
      <c r="Q172" s="67"/>
      <c r="R172" s="67"/>
      <c r="S172" s="67"/>
      <c r="T172" s="67"/>
      <c r="U172" s="67"/>
      <c r="V172" s="67"/>
      <c r="W172" s="67"/>
      <c r="X172" s="67"/>
      <c r="Y172" s="67"/>
    </row>
    <row r="173" spans="1:25" ht="13">
      <c r="A173" s="59"/>
      <c r="B173" s="60"/>
      <c r="C173" s="60"/>
      <c r="D173" s="66"/>
      <c r="E173" s="67"/>
      <c r="F173" s="67"/>
      <c r="G173" s="67"/>
      <c r="H173" s="67"/>
      <c r="I173" s="67"/>
      <c r="J173" s="67"/>
      <c r="K173" s="67"/>
      <c r="L173" s="67"/>
      <c r="M173" s="67"/>
      <c r="N173" s="67"/>
      <c r="O173" s="67"/>
      <c r="P173" s="67"/>
      <c r="Q173" s="67"/>
      <c r="R173" s="67"/>
      <c r="S173" s="67"/>
      <c r="T173" s="67"/>
      <c r="U173" s="67"/>
      <c r="V173" s="67"/>
      <c r="W173" s="67"/>
      <c r="X173" s="67"/>
      <c r="Y173" s="67"/>
    </row>
    <row r="174" spans="1:25" ht="13">
      <c r="A174" s="59"/>
      <c r="B174" s="60"/>
      <c r="C174" s="60"/>
      <c r="D174" s="66"/>
      <c r="E174" s="67"/>
      <c r="F174" s="67"/>
      <c r="G174" s="67"/>
      <c r="H174" s="67"/>
      <c r="I174" s="67"/>
      <c r="J174" s="67"/>
      <c r="K174" s="67"/>
      <c r="L174" s="67"/>
      <c r="M174" s="67"/>
      <c r="N174" s="67"/>
      <c r="O174" s="67"/>
      <c r="P174" s="67"/>
      <c r="Q174" s="67"/>
      <c r="R174" s="67"/>
      <c r="S174" s="67"/>
      <c r="T174" s="67"/>
      <c r="U174" s="67"/>
      <c r="V174" s="67"/>
      <c r="W174" s="67"/>
      <c r="X174" s="67"/>
      <c r="Y174" s="67"/>
    </row>
    <row r="175" spans="1:25" ht="13">
      <c r="A175" s="59"/>
      <c r="B175" s="60"/>
      <c r="C175" s="60"/>
      <c r="D175" s="66"/>
      <c r="E175" s="67"/>
      <c r="F175" s="67"/>
      <c r="G175" s="67"/>
      <c r="H175" s="67"/>
      <c r="I175" s="67"/>
      <c r="J175" s="67"/>
      <c r="K175" s="67"/>
      <c r="L175" s="67"/>
      <c r="M175" s="67"/>
      <c r="N175" s="67"/>
      <c r="O175" s="67"/>
      <c r="P175" s="67"/>
      <c r="Q175" s="67"/>
      <c r="R175" s="67"/>
      <c r="S175" s="67"/>
      <c r="T175" s="67"/>
      <c r="U175" s="67"/>
      <c r="V175" s="67"/>
      <c r="W175" s="67"/>
      <c r="X175" s="67"/>
      <c r="Y175" s="67"/>
    </row>
    <row r="176" spans="1:25" ht="13">
      <c r="A176" s="59"/>
      <c r="B176" s="60"/>
      <c r="C176" s="60"/>
      <c r="D176" s="66"/>
      <c r="E176" s="67"/>
      <c r="F176" s="67"/>
      <c r="G176" s="67"/>
      <c r="H176" s="67"/>
      <c r="I176" s="67"/>
      <c r="J176" s="67"/>
      <c r="K176" s="67"/>
      <c r="L176" s="67"/>
      <c r="M176" s="67"/>
      <c r="N176" s="67"/>
      <c r="O176" s="67"/>
      <c r="P176" s="67"/>
      <c r="Q176" s="67"/>
      <c r="R176" s="67"/>
      <c r="S176" s="67"/>
      <c r="T176" s="67"/>
      <c r="U176" s="67"/>
      <c r="V176" s="67"/>
      <c r="W176" s="67"/>
      <c r="X176" s="67"/>
      <c r="Y176" s="67"/>
    </row>
    <row r="177" spans="1:25" ht="13">
      <c r="A177" s="59"/>
      <c r="B177" s="60"/>
      <c r="C177" s="60"/>
      <c r="D177" s="66"/>
      <c r="E177" s="67"/>
      <c r="F177" s="67"/>
      <c r="G177" s="67"/>
      <c r="H177" s="67"/>
      <c r="I177" s="67"/>
      <c r="J177" s="67"/>
      <c r="K177" s="67"/>
      <c r="L177" s="67"/>
      <c r="M177" s="67"/>
      <c r="N177" s="67"/>
      <c r="O177" s="67"/>
      <c r="P177" s="67"/>
      <c r="Q177" s="67"/>
      <c r="R177" s="67"/>
      <c r="S177" s="67"/>
      <c r="T177" s="67"/>
      <c r="U177" s="67"/>
      <c r="V177" s="67"/>
      <c r="W177" s="67"/>
      <c r="X177" s="67"/>
      <c r="Y177" s="67"/>
    </row>
    <row r="178" spans="1:25" ht="13">
      <c r="A178" s="59"/>
      <c r="B178" s="60"/>
      <c r="C178" s="60"/>
      <c r="D178" s="66"/>
      <c r="E178" s="67"/>
      <c r="F178" s="67"/>
      <c r="G178" s="67"/>
      <c r="H178" s="67"/>
      <c r="I178" s="67"/>
      <c r="J178" s="67"/>
      <c r="K178" s="67"/>
      <c r="L178" s="67"/>
      <c r="M178" s="67"/>
      <c r="N178" s="67"/>
      <c r="O178" s="67"/>
      <c r="P178" s="67"/>
      <c r="Q178" s="67"/>
      <c r="R178" s="67"/>
      <c r="S178" s="67"/>
      <c r="T178" s="67"/>
      <c r="U178" s="67"/>
      <c r="V178" s="67"/>
      <c r="W178" s="67"/>
      <c r="X178" s="67"/>
      <c r="Y178" s="67"/>
    </row>
    <row r="179" spans="1:25" ht="13">
      <c r="A179" s="59"/>
      <c r="B179" s="60"/>
      <c r="C179" s="60"/>
      <c r="D179" s="66"/>
      <c r="E179" s="67"/>
      <c r="F179" s="67"/>
      <c r="G179" s="67"/>
      <c r="H179" s="67"/>
      <c r="I179" s="67"/>
      <c r="J179" s="67"/>
      <c r="K179" s="67"/>
      <c r="L179" s="67"/>
      <c r="M179" s="67"/>
      <c r="N179" s="67"/>
      <c r="O179" s="67"/>
      <c r="P179" s="67"/>
      <c r="Q179" s="67"/>
      <c r="R179" s="67"/>
      <c r="S179" s="67"/>
      <c r="T179" s="67"/>
      <c r="U179" s="67"/>
      <c r="V179" s="67"/>
      <c r="W179" s="67"/>
      <c r="X179" s="67"/>
      <c r="Y179" s="67"/>
    </row>
    <row r="180" spans="1:25" ht="13">
      <c r="A180" s="59"/>
      <c r="B180" s="60"/>
      <c r="C180" s="60"/>
      <c r="D180" s="66"/>
      <c r="E180" s="67"/>
      <c r="F180" s="67"/>
      <c r="G180" s="67"/>
      <c r="H180" s="67"/>
      <c r="I180" s="67"/>
      <c r="J180" s="67"/>
      <c r="K180" s="67"/>
      <c r="L180" s="67"/>
      <c r="M180" s="67"/>
      <c r="N180" s="67"/>
      <c r="O180" s="67"/>
      <c r="P180" s="67"/>
      <c r="Q180" s="67"/>
      <c r="R180" s="67"/>
      <c r="S180" s="67"/>
      <c r="T180" s="67"/>
      <c r="U180" s="67"/>
      <c r="V180" s="67"/>
      <c r="W180" s="67"/>
      <c r="X180" s="67"/>
      <c r="Y180" s="67"/>
    </row>
    <row r="181" spans="1:25" ht="13">
      <c r="A181" s="59"/>
      <c r="B181" s="60"/>
      <c r="C181" s="60"/>
      <c r="D181" s="66"/>
      <c r="E181" s="67"/>
      <c r="F181" s="67"/>
      <c r="G181" s="67"/>
      <c r="H181" s="67"/>
      <c r="I181" s="67"/>
      <c r="J181" s="67"/>
      <c r="K181" s="67"/>
      <c r="L181" s="67"/>
      <c r="M181" s="67"/>
      <c r="N181" s="67"/>
      <c r="O181" s="67"/>
      <c r="P181" s="67"/>
      <c r="Q181" s="67"/>
      <c r="R181" s="67"/>
      <c r="S181" s="67"/>
      <c r="T181" s="67"/>
      <c r="U181" s="67"/>
      <c r="V181" s="67"/>
      <c r="W181" s="67"/>
      <c r="X181" s="67"/>
      <c r="Y181" s="67"/>
    </row>
    <row r="182" spans="1:25" ht="13">
      <c r="A182" s="59"/>
      <c r="B182" s="60"/>
      <c r="C182" s="60"/>
      <c r="D182" s="66"/>
      <c r="E182" s="67"/>
      <c r="F182" s="67"/>
      <c r="G182" s="67"/>
      <c r="H182" s="67"/>
      <c r="I182" s="67"/>
      <c r="J182" s="67"/>
      <c r="K182" s="67"/>
      <c r="L182" s="67"/>
      <c r="M182" s="67"/>
      <c r="N182" s="67"/>
      <c r="O182" s="67"/>
      <c r="P182" s="67"/>
      <c r="Q182" s="67"/>
      <c r="R182" s="67"/>
      <c r="S182" s="67"/>
      <c r="T182" s="67"/>
      <c r="U182" s="67"/>
      <c r="V182" s="67"/>
      <c r="W182" s="67"/>
      <c r="X182" s="67"/>
      <c r="Y182" s="67"/>
    </row>
    <row r="183" spans="1:25" ht="13">
      <c r="A183" s="59"/>
      <c r="B183" s="60"/>
      <c r="C183" s="60"/>
      <c r="D183" s="66"/>
      <c r="E183" s="67"/>
      <c r="F183" s="67"/>
      <c r="G183" s="67"/>
      <c r="H183" s="67"/>
      <c r="I183" s="67"/>
      <c r="J183" s="67"/>
      <c r="K183" s="67"/>
      <c r="L183" s="67"/>
      <c r="M183" s="67"/>
      <c r="N183" s="67"/>
      <c r="O183" s="67"/>
      <c r="P183" s="67"/>
      <c r="Q183" s="67"/>
      <c r="R183" s="67"/>
      <c r="S183" s="67"/>
      <c r="T183" s="67"/>
      <c r="U183" s="67"/>
      <c r="V183" s="67"/>
      <c r="W183" s="67"/>
      <c r="X183" s="67"/>
      <c r="Y183" s="67"/>
    </row>
    <row r="184" spans="1:25" ht="13">
      <c r="A184" s="59"/>
      <c r="B184" s="60"/>
      <c r="C184" s="60"/>
      <c r="D184" s="66"/>
      <c r="E184" s="67"/>
      <c r="F184" s="67"/>
      <c r="G184" s="67"/>
      <c r="H184" s="67"/>
      <c r="I184" s="67"/>
      <c r="J184" s="67"/>
      <c r="K184" s="67"/>
      <c r="L184" s="67"/>
      <c r="M184" s="67"/>
      <c r="N184" s="67"/>
      <c r="O184" s="67"/>
      <c r="P184" s="67"/>
      <c r="Q184" s="67"/>
      <c r="R184" s="67"/>
      <c r="S184" s="67"/>
      <c r="T184" s="67"/>
      <c r="U184" s="67"/>
      <c r="V184" s="67"/>
      <c r="W184" s="67"/>
      <c r="X184" s="67"/>
      <c r="Y184" s="67"/>
    </row>
    <row r="185" spans="1:25" ht="13">
      <c r="A185" s="59"/>
      <c r="B185" s="60"/>
      <c r="C185" s="60"/>
      <c r="D185" s="66"/>
      <c r="E185" s="67"/>
      <c r="F185" s="67"/>
      <c r="G185" s="67"/>
      <c r="H185" s="67"/>
      <c r="I185" s="67"/>
      <c r="J185" s="67"/>
      <c r="K185" s="67"/>
      <c r="L185" s="67"/>
      <c r="M185" s="67"/>
      <c r="N185" s="67"/>
      <c r="O185" s="67"/>
      <c r="P185" s="67"/>
      <c r="Q185" s="67"/>
      <c r="R185" s="67"/>
      <c r="S185" s="67"/>
      <c r="T185" s="67"/>
      <c r="U185" s="67"/>
      <c r="V185" s="67"/>
      <c r="W185" s="67"/>
      <c r="X185" s="67"/>
      <c r="Y185" s="67"/>
    </row>
    <row r="186" spans="1:25" ht="13">
      <c r="A186" s="59"/>
      <c r="B186" s="60"/>
      <c r="C186" s="60"/>
      <c r="D186" s="66"/>
      <c r="E186" s="67"/>
      <c r="F186" s="67"/>
      <c r="G186" s="67"/>
      <c r="H186" s="67"/>
      <c r="I186" s="67"/>
      <c r="J186" s="67"/>
      <c r="K186" s="67"/>
      <c r="L186" s="67"/>
      <c r="M186" s="67"/>
      <c r="N186" s="67"/>
      <c r="O186" s="67"/>
      <c r="P186" s="67"/>
      <c r="Q186" s="67"/>
      <c r="R186" s="67"/>
      <c r="S186" s="67"/>
      <c r="T186" s="67"/>
      <c r="U186" s="67"/>
      <c r="V186" s="67"/>
      <c r="W186" s="67"/>
      <c r="X186" s="67"/>
      <c r="Y186" s="67"/>
    </row>
    <row r="187" spans="1:25" ht="13">
      <c r="A187" s="59"/>
      <c r="B187" s="60"/>
      <c r="C187" s="60"/>
      <c r="D187" s="66"/>
      <c r="E187" s="67"/>
      <c r="F187" s="67"/>
      <c r="G187" s="67"/>
      <c r="H187" s="67"/>
      <c r="I187" s="67"/>
      <c r="J187" s="67"/>
      <c r="K187" s="67"/>
      <c r="L187" s="67"/>
      <c r="M187" s="67"/>
      <c r="N187" s="67"/>
      <c r="O187" s="67"/>
      <c r="P187" s="67"/>
      <c r="Q187" s="67"/>
      <c r="R187" s="67"/>
      <c r="S187" s="67"/>
      <c r="T187" s="67"/>
      <c r="U187" s="67"/>
      <c r="V187" s="67"/>
      <c r="W187" s="67"/>
      <c r="X187" s="67"/>
      <c r="Y187" s="67"/>
    </row>
    <row r="188" spans="1:25" ht="13">
      <c r="A188" s="59"/>
      <c r="B188" s="60"/>
      <c r="C188" s="60"/>
      <c r="D188" s="66"/>
      <c r="E188" s="67"/>
      <c r="F188" s="67"/>
      <c r="G188" s="67"/>
      <c r="H188" s="67"/>
      <c r="I188" s="67"/>
      <c r="J188" s="67"/>
      <c r="K188" s="67"/>
      <c r="L188" s="67"/>
      <c r="M188" s="67"/>
      <c r="N188" s="67"/>
      <c r="O188" s="67"/>
      <c r="P188" s="67"/>
      <c r="Q188" s="67"/>
      <c r="R188" s="67"/>
      <c r="S188" s="67"/>
      <c r="T188" s="67"/>
      <c r="U188" s="67"/>
      <c r="V188" s="67"/>
      <c r="W188" s="67"/>
      <c r="X188" s="67"/>
      <c r="Y188" s="67"/>
    </row>
    <row r="189" spans="1:25" ht="13">
      <c r="A189" s="59"/>
      <c r="B189" s="60"/>
      <c r="C189" s="60"/>
      <c r="D189" s="66"/>
      <c r="E189" s="67"/>
      <c r="F189" s="67"/>
      <c r="G189" s="67"/>
      <c r="H189" s="67"/>
      <c r="I189" s="67"/>
      <c r="J189" s="67"/>
      <c r="K189" s="67"/>
      <c r="L189" s="67"/>
      <c r="M189" s="67"/>
      <c r="N189" s="67"/>
      <c r="O189" s="67"/>
      <c r="P189" s="67"/>
      <c r="Q189" s="67"/>
      <c r="R189" s="67"/>
      <c r="S189" s="67"/>
      <c r="T189" s="67"/>
      <c r="U189" s="67"/>
      <c r="V189" s="67"/>
      <c r="W189" s="67"/>
      <c r="X189" s="67"/>
      <c r="Y189" s="67"/>
    </row>
    <row r="190" spans="1:25" ht="13">
      <c r="A190" s="59"/>
      <c r="B190" s="60"/>
      <c r="C190" s="60"/>
      <c r="D190" s="66"/>
      <c r="E190" s="67"/>
      <c r="F190" s="67"/>
      <c r="G190" s="67"/>
      <c r="H190" s="67"/>
      <c r="I190" s="67"/>
      <c r="J190" s="67"/>
      <c r="K190" s="67"/>
      <c r="L190" s="67"/>
      <c r="M190" s="67"/>
      <c r="N190" s="67"/>
      <c r="O190" s="67"/>
      <c r="P190" s="67"/>
      <c r="Q190" s="67"/>
      <c r="R190" s="67"/>
      <c r="S190" s="67"/>
      <c r="T190" s="67"/>
      <c r="U190" s="67"/>
      <c r="V190" s="67"/>
      <c r="W190" s="67"/>
      <c r="X190" s="67"/>
      <c r="Y190" s="67"/>
    </row>
    <row r="191" spans="1:25" ht="13">
      <c r="A191" s="59"/>
      <c r="B191" s="60"/>
      <c r="C191" s="60"/>
      <c r="D191" s="66"/>
      <c r="E191" s="67"/>
      <c r="F191" s="67"/>
      <c r="G191" s="67"/>
      <c r="H191" s="67"/>
      <c r="I191" s="67"/>
      <c r="J191" s="67"/>
      <c r="K191" s="67"/>
      <c r="L191" s="67"/>
      <c r="M191" s="67"/>
      <c r="N191" s="67"/>
      <c r="O191" s="67"/>
      <c r="P191" s="67"/>
      <c r="Q191" s="67"/>
      <c r="R191" s="67"/>
      <c r="S191" s="67"/>
      <c r="T191" s="67"/>
      <c r="U191" s="67"/>
      <c r="V191" s="67"/>
      <c r="W191" s="67"/>
      <c r="X191" s="67"/>
      <c r="Y191" s="67"/>
    </row>
    <row r="192" spans="1:25" ht="13">
      <c r="A192" s="59"/>
      <c r="B192" s="60"/>
      <c r="C192" s="60"/>
      <c r="D192" s="66"/>
      <c r="E192" s="67"/>
      <c r="F192" s="67"/>
      <c r="G192" s="67"/>
      <c r="H192" s="67"/>
      <c r="I192" s="67"/>
      <c r="J192" s="67"/>
      <c r="K192" s="67"/>
      <c r="L192" s="67"/>
      <c r="M192" s="67"/>
      <c r="N192" s="67"/>
      <c r="O192" s="67"/>
      <c r="P192" s="67"/>
      <c r="Q192" s="67"/>
      <c r="R192" s="67"/>
      <c r="S192" s="67"/>
      <c r="T192" s="67"/>
      <c r="U192" s="67"/>
      <c r="V192" s="67"/>
      <c r="W192" s="67"/>
      <c r="X192" s="67"/>
      <c r="Y192" s="67"/>
    </row>
    <row r="193" spans="1:25" ht="13">
      <c r="A193" s="59"/>
      <c r="B193" s="60"/>
      <c r="C193" s="60"/>
      <c r="D193" s="66"/>
      <c r="E193" s="67"/>
      <c r="F193" s="67"/>
      <c r="G193" s="67"/>
      <c r="H193" s="67"/>
      <c r="I193" s="67"/>
      <c r="J193" s="67"/>
      <c r="K193" s="67"/>
      <c r="L193" s="67"/>
      <c r="M193" s="67"/>
      <c r="N193" s="67"/>
      <c r="O193" s="67"/>
      <c r="P193" s="67"/>
      <c r="Q193" s="67"/>
      <c r="R193" s="67"/>
      <c r="S193" s="67"/>
      <c r="T193" s="67"/>
      <c r="U193" s="67"/>
      <c r="V193" s="67"/>
      <c r="W193" s="67"/>
      <c r="X193" s="67"/>
      <c r="Y193" s="67"/>
    </row>
    <row r="194" spans="1:25" ht="13">
      <c r="A194" s="59"/>
      <c r="B194" s="60"/>
      <c r="C194" s="60"/>
      <c r="D194" s="66"/>
      <c r="E194" s="67"/>
      <c r="F194" s="67"/>
      <c r="G194" s="67"/>
      <c r="H194" s="67"/>
      <c r="I194" s="67"/>
      <c r="J194" s="67"/>
      <c r="K194" s="67"/>
      <c r="L194" s="67"/>
      <c r="M194" s="67"/>
      <c r="N194" s="67"/>
      <c r="O194" s="67"/>
      <c r="P194" s="67"/>
      <c r="Q194" s="67"/>
      <c r="R194" s="67"/>
      <c r="S194" s="67"/>
      <c r="T194" s="67"/>
      <c r="U194" s="67"/>
      <c r="V194" s="67"/>
      <c r="W194" s="67"/>
      <c r="X194" s="67"/>
      <c r="Y194" s="67"/>
    </row>
    <row r="195" spans="1:25" ht="13">
      <c r="A195" s="59"/>
      <c r="B195" s="60"/>
      <c r="C195" s="60"/>
      <c r="D195" s="66"/>
      <c r="E195" s="67"/>
      <c r="F195" s="67"/>
      <c r="G195" s="67"/>
      <c r="H195" s="67"/>
      <c r="I195" s="67"/>
      <c r="J195" s="67"/>
      <c r="K195" s="67"/>
      <c r="L195" s="67"/>
      <c r="M195" s="67"/>
      <c r="N195" s="67"/>
      <c r="O195" s="67"/>
      <c r="P195" s="67"/>
      <c r="Q195" s="67"/>
      <c r="R195" s="67"/>
      <c r="S195" s="67"/>
      <c r="T195" s="67"/>
      <c r="U195" s="67"/>
      <c r="V195" s="67"/>
      <c r="W195" s="67"/>
      <c r="X195" s="67"/>
      <c r="Y195" s="67"/>
    </row>
    <row r="196" spans="1:25" ht="13">
      <c r="A196" s="59"/>
      <c r="B196" s="60"/>
      <c r="C196" s="60"/>
      <c r="D196" s="66"/>
      <c r="E196" s="67"/>
      <c r="F196" s="67"/>
      <c r="G196" s="67"/>
      <c r="H196" s="67"/>
      <c r="I196" s="67"/>
      <c r="J196" s="67"/>
      <c r="K196" s="67"/>
      <c r="L196" s="67"/>
      <c r="M196" s="67"/>
      <c r="N196" s="67"/>
      <c r="O196" s="67"/>
      <c r="P196" s="67"/>
      <c r="Q196" s="67"/>
      <c r="R196" s="67"/>
      <c r="S196" s="67"/>
      <c r="T196" s="67"/>
      <c r="U196" s="67"/>
      <c r="V196" s="67"/>
      <c r="W196" s="67"/>
      <c r="X196" s="67"/>
      <c r="Y196" s="67"/>
    </row>
    <row r="197" spans="1:25" ht="13">
      <c r="A197" s="59"/>
      <c r="B197" s="60"/>
      <c r="C197" s="60"/>
      <c r="D197" s="66"/>
      <c r="E197" s="67"/>
      <c r="F197" s="67"/>
      <c r="G197" s="67"/>
      <c r="H197" s="67"/>
      <c r="I197" s="67"/>
      <c r="J197" s="67"/>
      <c r="K197" s="67"/>
      <c r="L197" s="67"/>
      <c r="M197" s="67"/>
      <c r="N197" s="67"/>
      <c r="O197" s="67"/>
      <c r="P197" s="67"/>
      <c r="Q197" s="67"/>
      <c r="R197" s="67"/>
      <c r="S197" s="67"/>
      <c r="T197" s="67"/>
      <c r="U197" s="67"/>
      <c r="V197" s="67"/>
      <c r="W197" s="67"/>
      <c r="X197" s="67"/>
      <c r="Y197" s="67"/>
    </row>
    <row r="198" spans="1:25" ht="13">
      <c r="A198" s="59"/>
      <c r="B198" s="60"/>
      <c r="C198" s="60"/>
      <c r="D198" s="66"/>
      <c r="E198" s="67"/>
      <c r="F198" s="67"/>
      <c r="G198" s="67"/>
      <c r="H198" s="67"/>
      <c r="I198" s="67"/>
      <c r="J198" s="67"/>
      <c r="K198" s="67"/>
      <c r="L198" s="67"/>
      <c r="M198" s="67"/>
      <c r="N198" s="67"/>
      <c r="O198" s="67"/>
      <c r="P198" s="67"/>
      <c r="Q198" s="67"/>
      <c r="R198" s="67"/>
      <c r="S198" s="67"/>
      <c r="T198" s="67"/>
      <c r="U198" s="67"/>
      <c r="V198" s="67"/>
      <c r="W198" s="67"/>
      <c r="X198" s="67"/>
      <c r="Y198" s="67"/>
    </row>
    <row r="199" spans="1:25" ht="13">
      <c r="A199" s="59"/>
      <c r="B199" s="60"/>
      <c r="C199" s="60"/>
      <c r="D199" s="66"/>
      <c r="E199" s="67"/>
      <c r="F199" s="67"/>
      <c r="G199" s="67"/>
      <c r="H199" s="67"/>
      <c r="I199" s="67"/>
      <c r="J199" s="67"/>
      <c r="K199" s="67"/>
      <c r="L199" s="67"/>
      <c r="M199" s="67"/>
      <c r="N199" s="67"/>
      <c r="O199" s="67"/>
      <c r="P199" s="67"/>
      <c r="Q199" s="67"/>
      <c r="R199" s="67"/>
      <c r="S199" s="67"/>
      <c r="T199" s="67"/>
      <c r="U199" s="67"/>
      <c r="V199" s="67"/>
      <c r="W199" s="67"/>
      <c r="X199" s="67"/>
      <c r="Y199" s="67"/>
    </row>
    <row r="200" spans="1:25" ht="13">
      <c r="A200" s="59"/>
      <c r="B200" s="60"/>
      <c r="C200" s="60"/>
      <c r="D200" s="66"/>
      <c r="E200" s="67"/>
      <c r="F200" s="67"/>
      <c r="G200" s="67"/>
      <c r="H200" s="67"/>
      <c r="I200" s="67"/>
      <c r="J200" s="67"/>
      <c r="K200" s="67"/>
      <c r="L200" s="67"/>
      <c r="M200" s="67"/>
      <c r="N200" s="67"/>
      <c r="O200" s="67"/>
      <c r="P200" s="67"/>
      <c r="Q200" s="67"/>
      <c r="R200" s="67"/>
      <c r="S200" s="67"/>
      <c r="T200" s="67"/>
      <c r="U200" s="67"/>
      <c r="V200" s="67"/>
      <c r="W200" s="67"/>
      <c r="X200" s="67"/>
      <c r="Y200" s="67"/>
    </row>
    <row r="201" spans="1:25" ht="13">
      <c r="A201" s="59"/>
      <c r="B201" s="60"/>
      <c r="C201" s="60"/>
      <c r="D201" s="66"/>
      <c r="E201" s="67"/>
      <c r="F201" s="67"/>
      <c r="G201" s="67"/>
      <c r="H201" s="67"/>
      <c r="I201" s="67"/>
      <c r="J201" s="67"/>
      <c r="K201" s="67"/>
      <c r="L201" s="67"/>
      <c r="M201" s="67"/>
      <c r="N201" s="67"/>
      <c r="O201" s="67"/>
      <c r="P201" s="67"/>
      <c r="Q201" s="67"/>
      <c r="R201" s="67"/>
      <c r="S201" s="67"/>
      <c r="T201" s="67"/>
      <c r="U201" s="67"/>
      <c r="V201" s="67"/>
      <c r="W201" s="67"/>
      <c r="X201" s="67"/>
      <c r="Y201" s="67"/>
    </row>
    <row r="202" spans="1:25" ht="13">
      <c r="A202" s="59"/>
      <c r="B202" s="60"/>
      <c r="C202" s="60"/>
      <c r="D202" s="66"/>
      <c r="E202" s="67"/>
      <c r="F202" s="67"/>
      <c r="G202" s="67"/>
      <c r="H202" s="67"/>
      <c r="I202" s="67"/>
      <c r="J202" s="67"/>
      <c r="K202" s="67"/>
      <c r="L202" s="67"/>
      <c r="M202" s="67"/>
      <c r="N202" s="67"/>
      <c r="O202" s="67"/>
      <c r="P202" s="67"/>
      <c r="Q202" s="67"/>
      <c r="R202" s="67"/>
      <c r="S202" s="67"/>
      <c r="T202" s="67"/>
      <c r="U202" s="67"/>
      <c r="V202" s="67"/>
      <c r="W202" s="67"/>
      <c r="X202" s="67"/>
      <c r="Y202" s="67"/>
    </row>
    <row r="203" spans="1:25" ht="13">
      <c r="A203" s="59"/>
      <c r="B203" s="60"/>
      <c r="C203" s="60"/>
      <c r="D203" s="66"/>
      <c r="E203" s="67"/>
      <c r="F203" s="67"/>
      <c r="G203" s="67"/>
      <c r="H203" s="67"/>
      <c r="I203" s="67"/>
      <c r="J203" s="67"/>
      <c r="K203" s="67"/>
      <c r="L203" s="67"/>
      <c r="M203" s="67"/>
      <c r="N203" s="67"/>
      <c r="O203" s="67"/>
      <c r="P203" s="67"/>
      <c r="Q203" s="67"/>
      <c r="R203" s="67"/>
      <c r="S203" s="67"/>
      <c r="T203" s="67"/>
      <c r="U203" s="67"/>
      <c r="V203" s="67"/>
      <c r="W203" s="67"/>
      <c r="X203" s="67"/>
      <c r="Y203" s="67"/>
    </row>
    <row r="204" spans="1:25" ht="13">
      <c r="A204" s="59"/>
      <c r="B204" s="60"/>
      <c r="C204" s="60"/>
      <c r="D204" s="66"/>
      <c r="E204" s="67"/>
      <c r="F204" s="67"/>
      <c r="G204" s="67"/>
      <c r="H204" s="67"/>
      <c r="I204" s="67"/>
      <c r="J204" s="67"/>
      <c r="K204" s="67"/>
      <c r="L204" s="67"/>
      <c r="M204" s="67"/>
      <c r="N204" s="67"/>
      <c r="O204" s="67"/>
      <c r="P204" s="67"/>
      <c r="Q204" s="67"/>
      <c r="R204" s="67"/>
      <c r="S204" s="67"/>
      <c r="T204" s="67"/>
      <c r="U204" s="67"/>
      <c r="V204" s="67"/>
      <c r="W204" s="67"/>
      <c r="X204" s="67"/>
      <c r="Y204" s="67"/>
    </row>
    <row r="205" spans="1:25" ht="13">
      <c r="A205" s="59"/>
      <c r="B205" s="60"/>
      <c r="C205" s="60"/>
      <c r="D205" s="66"/>
      <c r="E205" s="67"/>
      <c r="F205" s="67"/>
      <c r="G205" s="67"/>
      <c r="H205" s="67"/>
      <c r="I205" s="67"/>
      <c r="J205" s="67"/>
      <c r="K205" s="67"/>
      <c r="L205" s="67"/>
      <c r="M205" s="67"/>
      <c r="N205" s="67"/>
      <c r="O205" s="67"/>
      <c r="P205" s="67"/>
      <c r="Q205" s="67"/>
      <c r="R205" s="67"/>
      <c r="S205" s="67"/>
      <c r="T205" s="67"/>
      <c r="U205" s="67"/>
      <c r="V205" s="67"/>
      <c r="W205" s="67"/>
      <c r="X205" s="67"/>
      <c r="Y205" s="67"/>
    </row>
    <row r="206" spans="1:25" ht="13">
      <c r="A206" s="59"/>
      <c r="B206" s="60"/>
      <c r="C206" s="60"/>
      <c r="D206" s="66"/>
      <c r="E206" s="67"/>
      <c r="F206" s="67"/>
      <c r="G206" s="67"/>
      <c r="H206" s="67"/>
      <c r="I206" s="67"/>
      <c r="J206" s="67"/>
      <c r="K206" s="67"/>
      <c r="L206" s="67"/>
      <c r="M206" s="67"/>
      <c r="N206" s="67"/>
      <c r="O206" s="67"/>
      <c r="P206" s="67"/>
      <c r="Q206" s="67"/>
      <c r="R206" s="67"/>
      <c r="S206" s="67"/>
      <c r="T206" s="67"/>
      <c r="U206" s="67"/>
      <c r="V206" s="67"/>
      <c r="W206" s="67"/>
      <c r="X206" s="67"/>
      <c r="Y206" s="67"/>
    </row>
    <row r="207" spans="1:25" ht="13">
      <c r="A207" s="59"/>
      <c r="B207" s="60"/>
      <c r="C207" s="60"/>
      <c r="D207" s="66"/>
      <c r="E207" s="67"/>
      <c r="F207" s="67"/>
      <c r="G207" s="67"/>
      <c r="H207" s="67"/>
      <c r="I207" s="67"/>
      <c r="J207" s="67"/>
      <c r="K207" s="67"/>
      <c r="L207" s="67"/>
      <c r="M207" s="67"/>
      <c r="N207" s="67"/>
      <c r="O207" s="67"/>
      <c r="P207" s="67"/>
      <c r="Q207" s="67"/>
      <c r="R207" s="67"/>
      <c r="S207" s="67"/>
      <c r="T207" s="67"/>
      <c r="U207" s="67"/>
      <c r="V207" s="67"/>
      <c r="W207" s="67"/>
      <c r="X207" s="67"/>
      <c r="Y207" s="67"/>
    </row>
    <row r="208" spans="1:25" ht="13">
      <c r="A208" s="59"/>
      <c r="B208" s="60"/>
      <c r="C208" s="60"/>
      <c r="D208" s="66"/>
      <c r="E208" s="67"/>
      <c r="F208" s="67"/>
      <c r="G208" s="67"/>
      <c r="H208" s="67"/>
      <c r="I208" s="67"/>
      <c r="J208" s="67"/>
      <c r="K208" s="67"/>
      <c r="L208" s="67"/>
      <c r="M208" s="67"/>
      <c r="N208" s="67"/>
      <c r="O208" s="67"/>
      <c r="P208" s="67"/>
      <c r="Q208" s="67"/>
      <c r="R208" s="67"/>
      <c r="S208" s="67"/>
      <c r="T208" s="67"/>
      <c r="U208" s="67"/>
      <c r="V208" s="67"/>
      <c r="W208" s="67"/>
      <c r="X208" s="67"/>
      <c r="Y208" s="67"/>
    </row>
    <row r="209" spans="1:25" ht="13">
      <c r="A209" s="59"/>
      <c r="B209" s="60"/>
      <c r="C209" s="60"/>
      <c r="D209" s="66"/>
      <c r="E209" s="67"/>
      <c r="F209" s="67"/>
      <c r="G209" s="67"/>
      <c r="H209" s="67"/>
      <c r="I209" s="67"/>
      <c r="J209" s="67"/>
      <c r="K209" s="67"/>
      <c r="L209" s="67"/>
      <c r="M209" s="67"/>
      <c r="N209" s="67"/>
      <c r="O209" s="67"/>
      <c r="P209" s="67"/>
      <c r="Q209" s="67"/>
      <c r="R209" s="67"/>
      <c r="S209" s="67"/>
      <c r="T209" s="67"/>
      <c r="U209" s="67"/>
      <c r="V209" s="67"/>
      <c r="W209" s="67"/>
      <c r="X209" s="67"/>
      <c r="Y209" s="67"/>
    </row>
    <row r="210" spans="1:25" ht="13">
      <c r="A210" s="59"/>
      <c r="B210" s="60"/>
      <c r="C210" s="60"/>
      <c r="D210" s="66"/>
      <c r="E210" s="67"/>
      <c r="F210" s="67"/>
      <c r="G210" s="67"/>
      <c r="H210" s="67"/>
      <c r="I210" s="67"/>
      <c r="J210" s="67"/>
      <c r="K210" s="67"/>
      <c r="L210" s="67"/>
      <c r="M210" s="67"/>
      <c r="N210" s="67"/>
      <c r="O210" s="67"/>
      <c r="P210" s="67"/>
      <c r="Q210" s="67"/>
      <c r="R210" s="67"/>
      <c r="S210" s="67"/>
      <c r="T210" s="67"/>
      <c r="U210" s="67"/>
      <c r="V210" s="67"/>
      <c r="W210" s="67"/>
      <c r="X210" s="67"/>
      <c r="Y210" s="67"/>
    </row>
    <row r="211" spans="1:25" ht="13">
      <c r="A211" s="59"/>
      <c r="B211" s="60"/>
      <c r="C211" s="60"/>
      <c r="D211" s="66"/>
      <c r="E211" s="67"/>
      <c r="F211" s="67"/>
      <c r="G211" s="67"/>
      <c r="H211" s="67"/>
      <c r="I211" s="67"/>
      <c r="J211" s="67"/>
      <c r="K211" s="67"/>
      <c r="L211" s="67"/>
      <c r="M211" s="67"/>
      <c r="N211" s="67"/>
      <c r="O211" s="67"/>
      <c r="P211" s="67"/>
      <c r="Q211" s="67"/>
      <c r="R211" s="67"/>
      <c r="S211" s="67"/>
      <c r="T211" s="67"/>
      <c r="U211" s="67"/>
      <c r="V211" s="67"/>
      <c r="W211" s="67"/>
      <c r="X211" s="67"/>
      <c r="Y211" s="67"/>
    </row>
    <row r="212" spans="1:25" ht="13">
      <c r="A212" s="59"/>
      <c r="B212" s="60"/>
      <c r="C212" s="60"/>
      <c r="D212" s="66"/>
      <c r="E212" s="67"/>
      <c r="F212" s="67"/>
      <c r="G212" s="67"/>
      <c r="H212" s="67"/>
      <c r="I212" s="67"/>
      <c r="J212" s="67"/>
      <c r="K212" s="67"/>
      <c r="L212" s="67"/>
      <c r="M212" s="67"/>
      <c r="N212" s="67"/>
      <c r="O212" s="67"/>
      <c r="P212" s="67"/>
      <c r="Q212" s="67"/>
      <c r="R212" s="67"/>
      <c r="S212" s="67"/>
      <c r="T212" s="67"/>
      <c r="U212" s="67"/>
      <c r="V212" s="67"/>
      <c r="W212" s="67"/>
      <c r="X212" s="67"/>
      <c r="Y212" s="67"/>
    </row>
    <row r="213" spans="1:25" ht="13">
      <c r="A213" s="59"/>
      <c r="B213" s="60"/>
      <c r="C213" s="60"/>
      <c r="D213" s="66"/>
      <c r="E213" s="67"/>
      <c r="F213" s="67"/>
      <c r="G213" s="67"/>
      <c r="H213" s="67"/>
      <c r="I213" s="67"/>
      <c r="J213" s="67"/>
      <c r="K213" s="67"/>
      <c r="L213" s="67"/>
      <c r="M213" s="67"/>
      <c r="N213" s="67"/>
      <c r="O213" s="67"/>
      <c r="P213" s="67"/>
      <c r="Q213" s="67"/>
      <c r="R213" s="67"/>
      <c r="S213" s="67"/>
      <c r="T213" s="67"/>
      <c r="U213" s="67"/>
      <c r="V213" s="67"/>
      <c r="W213" s="67"/>
      <c r="X213" s="67"/>
      <c r="Y213" s="67"/>
    </row>
    <row r="214" spans="1:25" ht="13">
      <c r="A214" s="59"/>
      <c r="B214" s="60"/>
      <c r="C214" s="60"/>
      <c r="D214" s="66"/>
      <c r="E214" s="67"/>
      <c r="F214" s="67"/>
      <c r="G214" s="67"/>
      <c r="H214" s="67"/>
      <c r="I214" s="67"/>
      <c r="J214" s="67"/>
      <c r="K214" s="67"/>
      <c r="L214" s="67"/>
      <c r="M214" s="67"/>
      <c r="N214" s="67"/>
      <c r="O214" s="67"/>
      <c r="P214" s="67"/>
      <c r="Q214" s="67"/>
      <c r="R214" s="67"/>
      <c r="S214" s="67"/>
      <c r="T214" s="67"/>
      <c r="U214" s="67"/>
      <c r="V214" s="67"/>
      <c r="W214" s="67"/>
      <c r="X214" s="67"/>
      <c r="Y214" s="67"/>
    </row>
    <row r="215" spans="1:25" ht="13">
      <c r="A215" s="59"/>
      <c r="B215" s="60"/>
      <c r="C215" s="60"/>
      <c r="D215" s="66"/>
      <c r="E215" s="67"/>
      <c r="F215" s="67"/>
      <c r="G215" s="67"/>
      <c r="H215" s="67"/>
      <c r="I215" s="67"/>
      <c r="J215" s="67"/>
      <c r="K215" s="67"/>
      <c r="L215" s="67"/>
      <c r="M215" s="67"/>
      <c r="N215" s="67"/>
      <c r="O215" s="67"/>
      <c r="P215" s="67"/>
      <c r="Q215" s="67"/>
      <c r="R215" s="67"/>
      <c r="S215" s="67"/>
      <c r="T215" s="67"/>
      <c r="U215" s="67"/>
      <c r="V215" s="67"/>
      <c r="W215" s="67"/>
      <c r="X215" s="67"/>
      <c r="Y215" s="67"/>
    </row>
    <row r="216" spans="1:25" ht="13">
      <c r="A216" s="59"/>
      <c r="B216" s="60"/>
      <c r="C216" s="60"/>
      <c r="D216" s="66"/>
      <c r="E216" s="67"/>
      <c r="F216" s="67"/>
      <c r="G216" s="67"/>
      <c r="H216" s="67"/>
      <c r="I216" s="67"/>
      <c r="J216" s="67"/>
      <c r="K216" s="67"/>
      <c r="L216" s="67"/>
      <c r="M216" s="67"/>
      <c r="N216" s="67"/>
      <c r="O216" s="67"/>
      <c r="P216" s="67"/>
      <c r="Q216" s="67"/>
      <c r="R216" s="67"/>
      <c r="S216" s="67"/>
      <c r="T216" s="67"/>
      <c r="U216" s="67"/>
      <c r="V216" s="67"/>
      <c r="W216" s="67"/>
      <c r="X216" s="67"/>
      <c r="Y216" s="67"/>
    </row>
    <row r="217" spans="1:25" ht="13">
      <c r="A217" s="59"/>
      <c r="B217" s="60"/>
      <c r="C217" s="60"/>
      <c r="D217" s="66"/>
      <c r="E217" s="67"/>
      <c r="F217" s="67"/>
      <c r="G217" s="67"/>
      <c r="H217" s="67"/>
      <c r="I217" s="67"/>
      <c r="J217" s="67"/>
      <c r="K217" s="67"/>
      <c r="L217" s="67"/>
      <c r="M217" s="67"/>
      <c r="N217" s="67"/>
      <c r="O217" s="67"/>
      <c r="P217" s="67"/>
      <c r="Q217" s="67"/>
      <c r="R217" s="67"/>
      <c r="S217" s="67"/>
      <c r="T217" s="67"/>
      <c r="U217" s="67"/>
      <c r="V217" s="67"/>
      <c r="W217" s="67"/>
      <c r="X217" s="67"/>
      <c r="Y217" s="67"/>
    </row>
    <row r="218" spans="1:25" ht="13">
      <c r="A218" s="59"/>
      <c r="B218" s="60"/>
      <c r="C218" s="60"/>
      <c r="D218" s="66"/>
      <c r="E218" s="67"/>
      <c r="F218" s="67"/>
      <c r="G218" s="67"/>
      <c r="H218" s="67"/>
      <c r="I218" s="67"/>
      <c r="J218" s="67"/>
      <c r="K218" s="67"/>
      <c r="L218" s="67"/>
      <c r="M218" s="67"/>
      <c r="N218" s="67"/>
      <c r="O218" s="67"/>
      <c r="P218" s="67"/>
      <c r="Q218" s="67"/>
      <c r="R218" s="67"/>
      <c r="S218" s="67"/>
      <c r="T218" s="67"/>
      <c r="U218" s="67"/>
      <c r="V218" s="67"/>
      <c r="W218" s="67"/>
      <c r="X218" s="67"/>
      <c r="Y218" s="67"/>
    </row>
    <row r="219" spans="1:25" ht="13">
      <c r="A219" s="59"/>
      <c r="B219" s="60"/>
      <c r="C219" s="60"/>
      <c r="D219" s="66"/>
      <c r="E219" s="67"/>
      <c r="F219" s="67"/>
      <c r="G219" s="67"/>
      <c r="H219" s="67"/>
      <c r="I219" s="67"/>
      <c r="J219" s="67"/>
      <c r="K219" s="67"/>
      <c r="L219" s="67"/>
      <c r="M219" s="67"/>
      <c r="N219" s="67"/>
      <c r="O219" s="67"/>
      <c r="P219" s="67"/>
      <c r="Q219" s="67"/>
      <c r="R219" s="67"/>
      <c r="S219" s="67"/>
      <c r="T219" s="67"/>
      <c r="U219" s="67"/>
      <c r="V219" s="67"/>
      <c r="W219" s="67"/>
      <c r="X219" s="67"/>
      <c r="Y219" s="67"/>
    </row>
    <row r="220" spans="1:25" ht="13">
      <c r="A220" s="59"/>
      <c r="B220" s="60"/>
      <c r="C220" s="60"/>
      <c r="D220" s="66"/>
      <c r="E220" s="67"/>
      <c r="F220" s="67"/>
      <c r="G220" s="67"/>
      <c r="H220" s="67"/>
      <c r="I220" s="67"/>
      <c r="J220" s="67"/>
      <c r="K220" s="67"/>
      <c r="L220" s="67"/>
      <c r="M220" s="67"/>
      <c r="N220" s="67"/>
      <c r="O220" s="67"/>
      <c r="P220" s="67"/>
      <c r="Q220" s="67"/>
      <c r="R220" s="67"/>
      <c r="S220" s="67"/>
      <c r="T220" s="67"/>
      <c r="U220" s="67"/>
      <c r="V220" s="67"/>
      <c r="W220" s="67"/>
      <c r="X220" s="67"/>
      <c r="Y220" s="67"/>
    </row>
    <row r="221" spans="1:25" ht="13">
      <c r="A221" s="59"/>
      <c r="B221" s="60"/>
      <c r="C221" s="60"/>
      <c r="D221" s="66"/>
      <c r="E221" s="67"/>
      <c r="F221" s="67"/>
      <c r="G221" s="67"/>
      <c r="H221" s="67"/>
      <c r="I221" s="67"/>
      <c r="J221" s="67"/>
      <c r="K221" s="67"/>
      <c r="L221" s="67"/>
      <c r="M221" s="67"/>
      <c r="N221" s="67"/>
      <c r="O221" s="67"/>
      <c r="P221" s="67"/>
      <c r="Q221" s="67"/>
      <c r="R221" s="67"/>
      <c r="S221" s="67"/>
      <c r="T221" s="67"/>
      <c r="U221" s="67"/>
      <c r="V221" s="67"/>
      <c r="W221" s="67"/>
      <c r="X221" s="67"/>
      <c r="Y221" s="67"/>
    </row>
    <row r="222" spans="1:25" ht="13">
      <c r="A222" s="59"/>
      <c r="B222" s="60"/>
      <c r="C222" s="60"/>
      <c r="D222" s="66"/>
      <c r="E222" s="67"/>
      <c r="F222" s="67"/>
      <c r="G222" s="67"/>
      <c r="H222" s="67"/>
      <c r="I222" s="67"/>
      <c r="J222" s="67"/>
      <c r="K222" s="67"/>
      <c r="L222" s="67"/>
      <c r="M222" s="67"/>
      <c r="N222" s="67"/>
      <c r="O222" s="67"/>
      <c r="P222" s="67"/>
      <c r="Q222" s="67"/>
      <c r="R222" s="67"/>
      <c r="S222" s="67"/>
      <c r="T222" s="67"/>
      <c r="U222" s="67"/>
      <c r="V222" s="67"/>
      <c r="W222" s="67"/>
      <c r="X222" s="67"/>
      <c r="Y222" s="67"/>
    </row>
    <row r="223" spans="1:25" ht="13">
      <c r="A223" s="59"/>
      <c r="B223" s="60"/>
      <c r="C223" s="60"/>
      <c r="D223" s="66"/>
      <c r="E223" s="67"/>
      <c r="F223" s="67"/>
      <c r="G223" s="67"/>
      <c r="H223" s="67"/>
      <c r="I223" s="67"/>
      <c r="J223" s="67"/>
      <c r="K223" s="67"/>
      <c r="L223" s="67"/>
      <c r="M223" s="67"/>
      <c r="N223" s="67"/>
      <c r="O223" s="67"/>
      <c r="P223" s="67"/>
      <c r="Q223" s="67"/>
      <c r="R223" s="67"/>
      <c r="S223" s="67"/>
      <c r="T223" s="67"/>
      <c r="U223" s="67"/>
      <c r="V223" s="67"/>
      <c r="W223" s="67"/>
      <c r="X223" s="67"/>
      <c r="Y223" s="67"/>
    </row>
    <row r="224" spans="1:25" ht="13">
      <c r="A224" s="59"/>
      <c r="B224" s="60"/>
      <c r="C224" s="60"/>
      <c r="D224" s="66"/>
      <c r="E224" s="67"/>
      <c r="F224" s="67"/>
      <c r="G224" s="67"/>
      <c r="H224" s="67"/>
      <c r="I224" s="67"/>
      <c r="J224" s="67"/>
      <c r="K224" s="67"/>
      <c r="L224" s="67"/>
      <c r="M224" s="67"/>
      <c r="N224" s="67"/>
      <c r="O224" s="67"/>
      <c r="P224" s="67"/>
      <c r="Q224" s="67"/>
      <c r="R224" s="67"/>
      <c r="S224" s="67"/>
      <c r="T224" s="67"/>
      <c r="U224" s="67"/>
      <c r="V224" s="67"/>
      <c r="W224" s="67"/>
      <c r="X224" s="67"/>
      <c r="Y224" s="67"/>
    </row>
    <row r="225" spans="1:25" ht="13">
      <c r="A225" s="59"/>
      <c r="B225" s="60"/>
      <c r="C225" s="60"/>
      <c r="D225" s="66"/>
      <c r="E225" s="67"/>
      <c r="F225" s="67"/>
      <c r="G225" s="67"/>
      <c r="H225" s="67"/>
      <c r="I225" s="67"/>
      <c r="J225" s="67"/>
      <c r="K225" s="67"/>
      <c r="L225" s="67"/>
      <c r="M225" s="67"/>
      <c r="N225" s="67"/>
      <c r="O225" s="67"/>
      <c r="P225" s="67"/>
      <c r="Q225" s="67"/>
      <c r="R225" s="67"/>
      <c r="S225" s="67"/>
      <c r="T225" s="67"/>
      <c r="U225" s="67"/>
      <c r="V225" s="67"/>
      <c r="W225" s="67"/>
      <c r="X225" s="67"/>
      <c r="Y225" s="67"/>
    </row>
    <row r="226" spans="1:25" ht="13">
      <c r="A226" s="59"/>
      <c r="B226" s="60"/>
      <c r="C226" s="60"/>
      <c r="D226" s="66"/>
      <c r="E226" s="67"/>
      <c r="F226" s="67"/>
      <c r="G226" s="67"/>
      <c r="H226" s="67"/>
      <c r="I226" s="67"/>
      <c r="J226" s="67"/>
      <c r="K226" s="67"/>
      <c r="L226" s="67"/>
      <c r="M226" s="67"/>
      <c r="N226" s="67"/>
      <c r="O226" s="67"/>
      <c r="P226" s="67"/>
      <c r="Q226" s="67"/>
      <c r="R226" s="67"/>
      <c r="S226" s="67"/>
      <c r="T226" s="67"/>
      <c r="U226" s="67"/>
      <c r="V226" s="67"/>
      <c r="W226" s="67"/>
      <c r="X226" s="67"/>
      <c r="Y226" s="67"/>
    </row>
    <row r="227" spans="1:25" ht="13">
      <c r="A227" s="59"/>
      <c r="B227" s="60"/>
      <c r="C227" s="60"/>
      <c r="D227" s="66"/>
      <c r="E227" s="67"/>
      <c r="F227" s="67"/>
      <c r="G227" s="67"/>
      <c r="H227" s="67"/>
      <c r="I227" s="67"/>
      <c r="J227" s="67"/>
      <c r="K227" s="67"/>
      <c r="L227" s="67"/>
      <c r="M227" s="67"/>
      <c r="N227" s="67"/>
      <c r="O227" s="67"/>
      <c r="P227" s="67"/>
      <c r="Q227" s="67"/>
      <c r="R227" s="67"/>
      <c r="S227" s="67"/>
      <c r="T227" s="67"/>
      <c r="U227" s="67"/>
      <c r="V227" s="67"/>
      <c r="W227" s="67"/>
      <c r="X227" s="67"/>
      <c r="Y227" s="67"/>
    </row>
    <row r="228" spans="1:25" ht="13">
      <c r="A228" s="59"/>
      <c r="B228" s="60"/>
      <c r="C228" s="60"/>
      <c r="D228" s="66"/>
      <c r="E228" s="67"/>
      <c r="F228" s="67"/>
      <c r="G228" s="67"/>
      <c r="H228" s="67"/>
      <c r="I228" s="67"/>
      <c r="J228" s="67"/>
      <c r="K228" s="67"/>
      <c r="L228" s="67"/>
      <c r="M228" s="67"/>
      <c r="N228" s="67"/>
      <c r="O228" s="67"/>
      <c r="P228" s="67"/>
      <c r="Q228" s="67"/>
      <c r="R228" s="67"/>
      <c r="S228" s="67"/>
      <c r="T228" s="67"/>
      <c r="U228" s="67"/>
      <c r="V228" s="67"/>
      <c r="W228" s="67"/>
      <c r="X228" s="67"/>
      <c r="Y228" s="67"/>
    </row>
    <row r="229" spans="1:25" ht="13">
      <c r="A229" s="59"/>
      <c r="B229" s="60"/>
      <c r="C229" s="60"/>
      <c r="D229" s="66"/>
      <c r="E229" s="67"/>
      <c r="F229" s="67"/>
      <c r="G229" s="67"/>
      <c r="H229" s="67"/>
      <c r="I229" s="67"/>
      <c r="J229" s="67"/>
      <c r="K229" s="67"/>
      <c r="L229" s="67"/>
      <c r="M229" s="67"/>
      <c r="N229" s="67"/>
      <c r="O229" s="67"/>
      <c r="P229" s="67"/>
      <c r="Q229" s="67"/>
      <c r="R229" s="67"/>
      <c r="S229" s="67"/>
      <c r="T229" s="67"/>
      <c r="U229" s="67"/>
      <c r="V229" s="67"/>
      <c r="W229" s="67"/>
      <c r="X229" s="67"/>
      <c r="Y229" s="67"/>
    </row>
    <row r="230" spans="1:25" ht="13">
      <c r="A230" s="59"/>
      <c r="B230" s="60"/>
      <c r="C230" s="60"/>
      <c r="D230" s="66"/>
      <c r="E230" s="67"/>
      <c r="F230" s="67"/>
      <c r="G230" s="67"/>
      <c r="H230" s="67"/>
      <c r="I230" s="67"/>
      <c r="J230" s="67"/>
      <c r="K230" s="67"/>
      <c r="L230" s="67"/>
      <c r="M230" s="67"/>
      <c r="N230" s="67"/>
      <c r="O230" s="67"/>
      <c r="P230" s="67"/>
      <c r="Q230" s="67"/>
      <c r="R230" s="67"/>
      <c r="S230" s="67"/>
      <c r="T230" s="67"/>
      <c r="U230" s="67"/>
      <c r="V230" s="67"/>
      <c r="W230" s="67"/>
      <c r="X230" s="67"/>
      <c r="Y230" s="67"/>
    </row>
    <row r="231" spans="1:25" ht="13">
      <c r="A231" s="59"/>
      <c r="B231" s="60"/>
      <c r="C231" s="60"/>
      <c r="D231" s="66"/>
      <c r="E231" s="67"/>
      <c r="F231" s="67"/>
      <c r="G231" s="67"/>
      <c r="H231" s="67"/>
      <c r="I231" s="67"/>
      <c r="J231" s="67"/>
      <c r="K231" s="67"/>
      <c r="L231" s="67"/>
      <c r="M231" s="67"/>
      <c r="N231" s="67"/>
      <c r="O231" s="67"/>
      <c r="P231" s="67"/>
      <c r="Q231" s="67"/>
      <c r="R231" s="67"/>
      <c r="S231" s="67"/>
      <c r="T231" s="67"/>
      <c r="U231" s="67"/>
      <c r="V231" s="67"/>
      <c r="W231" s="67"/>
      <c r="X231" s="67"/>
      <c r="Y231" s="67"/>
    </row>
    <row r="232" spans="1:25" ht="13">
      <c r="A232" s="59"/>
      <c r="B232" s="60"/>
      <c r="C232" s="60"/>
      <c r="D232" s="66"/>
      <c r="E232" s="67"/>
      <c r="F232" s="67"/>
      <c r="G232" s="67"/>
      <c r="H232" s="67"/>
      <c r="I232" s="67"/>
      <c r="J232" s="67"/>
      <c r="K232" s="67"/>
      <c r="L232" s="67"/>
      <c r="M232" s="67"/>
      <c r="N232" s="67"/>
      <c r="O232" s="67"/>
      <c r="P232" s="67"/>
      <c r="Q232" s="67"/>
      <c r="R232" s="67"/>
      <c r="S232" s="67"/>
      <c r="T232" s="67"/>
      <c r="U232" s="67"/>
      <c r="V232" s="67"/>
      <c r="W232" s="67"/>
      <c r="X232" s="67"/>
      <c r="Y232" s="67"/>
    </row>
    <row r="233" spans="1:25" ht="13">
      <c r="A233" s="59"/>
      <c r="B233" s="60"/>
      <c r="C233" s="60"/>
      <c r="D233" s="66"/>
      <c r="E233" s="67"/>
      <c r="F233" s="67"/>
      <c r="G233" s="67"/>
      <c r="H233" s="67"/>
      <c r="I233" s="67"/>
      <c r="J233" s="67"/>
      <c r="K233" s="67"/>
      <c r="L233" s="67"/>
      <c r="M233" s="67"/>
      <c r="N233" s="67"/>
      <c r="O233" s="67"/>
      <c r="P233" s="67"/>
      <c r="Q233" s="67"/>
      <c r="R233" s="67"/>
      <c r="S233" s="67"/>
      <c r="T233" s="67"/>
      <c r="U233" s="67"/>
      <c r="V233" s="67"/>
      <c r="W233" s="67"/>
      <c r="X233" s="67"/>
      <c r="Y233" s="67"/>
    </row>
    <row r="234" spans="1:25" ht="13">
      <c r="A234" s="59"/>
      <c r="B234" s="60"/>
      <c r="C234" s="60"/>
      <c r="D234" s="66"/>
      <c r="E234" s="67"/>
      <c r="F234" s="67"/>
      <c r="G234" s="67"/>
      <c r="H234" s="67"/>
      <c r="I234" s="67"/>
      <c r="J234" s="67"/>
      <c r="K234" s="67"/>
      <c r="L234" s="67"/>
      <c r="M234" s="67"/>
      <c r="N234" s="67"/>
      <c r="O234" s="67"/>
      <c r="P234" s="67"/>
      <c r="Q234" s="67"/>
      <c r="R234" s="67"/>
      <c r="S234" s="67"/>
      <c r="T234" s="67"/>
      <c r="U234" s="67"/>
      <c r="V234" s="67"/>
      <c r="W234" s="67"/>
      <c r="X234" s="67"/>
      <c r="Y234" s="67"/>
    </row>
    <row r="235" spans="1:25" ht="13">
      <c r="A235" s="59"/>
      <c r="B235" s="60"/>
      <c r="C235" s="60"/>
      <c r="D235" s="66"/>
      <c r="E235" s="67"/>
      <c r="F235" s="67"/>
      <c r="G235" s="67"/>
      <c r="H235" s="67"/>
      <c r="I235" s="67"/>
      <c r="J235" s="67"/>
      <c r="K235" s="67"/>
      <c r="L235" s="67"/>
      <c r="M235" s="67"/>
      <c r="N235" s="67"/>
      <c r="O235" s="67"/>
      <c r="P235" s="67"/>
      <c r="Q235" s="67"/>
      <c r="R235" s="67"/>
      <c r="S235" s="67"/>
      <c r="T235" s="67"/>
      <c r="U235" s="67"/>
      <c r="V235" s="67"/>
      <c r="W235" s="67"/>
      <c r="X235" s="67"/>
      <c r="Y235" s="67"/>
    </row>
    <row r="236" spans="1:25" ht="13">
      <c r="A236" s="59"/>
      <c r="B236" s="60"/>
      <c r="C236" s="60"/>
      <c r="D236" s="66"/>
      <c r="E236" s="67"/>
      <c r="F236" s="67"/>
      <c r="G236" s="67"/>
      <c r="H236" s="67"/>
      <c r="I236" s="67"/>
      <c r="J236" s="67"/>
      <c r="K236" s="67"/>
      <c r="L236" s="67"/>
      <c r="M236" s="67"/>
      <c r="N236" s="67"/>
      <c r="O236" s="67"/>
      <c r="P236" s="67"/>
      <c r="Q236" s="67"/>
      <c r="R236" s="67"/>
      <c r="S236" s="67"/>
      <c r="T236" s="67"/>
      <c r="U236" s="67"/>
      <c r="V236" s="67"/>
      <c r="W236" s="67"/>
      <c r="X236" s="67"/>
      <c r="Y236" s="67"/>
    </row>
    <row r="237" spans="1:25" ht="13">
      <c r="A237" s="59"/>
      <c r="B237" s="60"/>
      <c r="C237" s="60"/>
      <c r="D237" s="66"/>
      <c r="E237" s="67"/>
      <c r="F237" s="67"/>
      <c r="G237" s="67"/>
      <c r="H237" s="67"/>
      <c r="I237" s="67"/>
      <c r="J237" s="67"/>
      <c r="K237" s="67"/>
      <c r="L237" s="67"/>
      <c r="M237" s="67"/>
      <c r="N237" s="67"/>
      <c r="O237" s="67"/>
      <c r="P237" s="67"/>
      <c r="Q237" s="67"/>
      <c r="R237" s="67"/>
      <c r="S237" s="67"/>
      <c r="T237" s="67"/>
      <c r="U237" s="67"/>
      <c r="V237" s="67"/>
      <c r="W237" s="67"/>
      <c r="X237" s="67"/>
      <c r="Y237" s="67"/>
    </row>
    <row r="238" spans="1:25" ht="13">
      <c r="A238" s="59"/>
      <c r="B238" s="60"/>
      <c r="C238" s="60"/>
      <c r="D238" s="66"/>
      <c r="E238" s="67"/>
      <c r="F238" s="67"/>
      <c r="G238" s="67"/>
      <c r="H238" s="67"/>
      <c r="I238" s="67"/>
      <c r="J238" s="67"/>
      <c r="K238" s="67"/>
      <c r="L238" s="67"/>
      <c r="M238" s="67"/>
      <c r="N238" s="67"/>
      <c r="O238" s="67"/>
      <c r="P238" s="67"/>
      <c r="Q238" s="67"/>
      <c r="R238" s="67"/>
      <c r="S238" s="67"/>
      <c r="T238" s="67"/>
      <c r="U238" s="67"/>
      <c r="V238" s="67"/>
      <c r="W238" s="67"/>
      <c r="X238" s="67"/>
      <c r="Y238" s="67"/>
    </row>
    <row r="239" spans="1:25" ht="13">
      <c r="A239" s="59"/>
      <c r="B239" s="60"/>
      <c r="C239" s="60"/>
      <c r="D239" s="66"/>
      <c r="E239" s="67"/>
      <c r="F239" s="67"/>
      <c r="G239" s="67"/>
      <c r="H239" s="67"/>
      <c r="I239" s="67"/>
      <c r="J239" s="67"/>
      <c r="K239" s="67"/>
      <c r="L239" s="67"/>
      <c r="M239" s="67"/>
      <c r="N239" s="67"/>
      <c r="O239" s="67"/>
      <c r="P239" s="67"/>
      <c r="Q239" s="67"/>
      <c r="R239" s="67"/>
      <c r="S239" s="67"/>
      <c r="T239" s="67"/>
      <c r="U239" s="67"/>
      <c r="V239" s="67"/>
      <c r="W239" s="67"/>
      <c r="X239" s="67"/>
      <c r="Y239" s="67"/>
    </row>
    <row r="240" spans="1:25" ht="13">
      <c r="A240" s="59"/>
      <c r="B240" s="60"/>
      <c r="C240" s="60"/>
      <c r="D240" s="66"/>
      <c r="E240" s="67"/>
      <c r="F240" s="67"/>
      <c r="G240" s="67"/>
      <c r="H240" s="67"/>
      <c r="I240" s="67"/>
      <c r="J240" s="67"/>
      <c r="K240" s="67"/>
      <c r="L240" s="67"/>
      <c r="M240" s="67"/>
      <c r="N240" s="67"/>
      <c r="O240" s="67"/>
      <c r="P240" s="67"/>
      <c r="Q240" s="67"/>
      <c r="R240" s="67"/>
      <c r="S240" s="67"/>
      <c r="T240" s="67"/>
      <c r="U240" s="67"/>
      <c r="V240" s="67"/>
      <c r="W240" s="67"/>
      <c r="X240" s="67"/>
      <c r="Y240" s="67"/>
    </row>
    <row r="241" spans="1:25" ht="13">
      <c r="A241" s="59"/>
      <c r="B241" s="60"/>
      <c r="C241" s="60"/>
      <c r="D241" s="66"/>
      <c r="E241" s="67"/>
      <c r="F241" s="67"/>
      <c r="G241" s="67"/>
      <c r="H241" s="67"/>
      <c r="I241" s="67"/>
      <c r="J241" s="67"/>
      <c r="K241" s="67"/>
      <c r="L241" s="67"/>
      <c r="M241" s="67"/>
      <c r="N241" s="67"/>
      <c r="O241" s="67"/>
      <c r="P241" s="67"/>
      <c r="Q241" s="67"/>
      <c r="R241" s="67"/>
      <c r="S241" s="67"/>
      <c r="T241" s="67"/>
      <c r="U241" s="67"/>
      <c r="V241" s="67"/>
      <c r="W241" s="67"/>
      <c r="X241" s="67"/>
      <c r="Y241" s="67"/>
    </row>
    <row r="242" spans="1:25" ht="13">
      <c r="A242" s="59"/>
      <c r="B242" s="60"/>
      <c r="C242" s="60"/>
      <c r="D242" s="66"/>
      <c r="E242" s="67"/>
      <c r="F242" s="67"/>
      <c r="G242" s="67"/>
      <c r="H242" s="67"/>
      <c r="I242" s="67"/>
      <c r="J242" s="67"/>
      <c r="K242" s="67"/>
      <c r="L242" s="67"/>
      <c r="M242" s="67"/>
      <c r="N242" s="67"/>
      <c r="O242" s="67"/>
      <c r="P242" s="67"/>
      <c r="Q242" s="67"/>
      <c r="R242" s="67"/>
      <c r="S242" s="67"/>
      <c r="T242" s="67"/>
      <c r="U242" s="67"/>
      <c r="V242" s="67"/>
      <c r="W242" s="67"/>
      <c r="X242" s="67"/>
      <c r="Y242" s="67"/>
    </row>
    <row r="243" spans="1:25" ht="13">
      <c r="A243" s="59"/>
      <c r="B243" s="60"/>
      <c r="C243" s="60"/>
      <c r="D243" s="66"/>
      <c r="E243" s="67"/>
      <c r="F243" s="67"/>
      <c r="G243" s="67"/>
      <c r="H243" s="67"/>
      <c r="I243" s="67"/>
      <c r="J243" s="67"/>
      <c r="K243" s="67"/>
      <c r="L243" s="67"/>
      <c r="M243" s="67"/>
      <c r="N243" s="67"/>
      <c r="O243" s="67"/>
      <c r="P243" s="67"/>
      <c r="Q243" s="67"/>
      <c r="R243" s="67"/>
      <c r="S243" s="67"/>
      <c r="T243" s="67"/>
      <c r="U243" s="67"/>
      <c r="V243" s="67"/>
      <c r="W243" s="67"/>
      <c r="X243" s="67"/>
      <c r="Y243" s="67"/>
    </row>
    <row r="244" spans="1:25" ht="13">
      <c r="A244" s="59"/>
      <c r="B244" s="60"/>
      <c r="C244" s="60"/>
      <c r="D244" s="66"/>
      <c r="E244" s="67"/>
      <c r="F244" s="67"/>
      <c r="G244" s="67"/>
      <c r="H244" s="67"/>
      <c r="I244" s="67"/>
      <c r="J244" s="67"/>
      <c r="K244" s="67"/>
      <c r="L244" s="67"/>
      <c r="M244" s="67"/>
      <c r="N244" s="67"/>
      <c r="O244" s="67"/>
      <c r="P244" s="67"/>
      <c r="Q244" s="67"/>
      <c r="R244" s="67"/>
      <c r="S244" s="67"/>
      <c r="T244" s="67"/>
      <c r="U244" s="67"/>
      <c r="V244" s="67"/>
      <c r="W244" s="67"/>
      <c r="X244" s="67"/>
      <c r="Y244" s="67"/>
    </row>
    <row r="245" spans="1:25" ht="13">
      <c r="A245" s="59"/>
      <c r="B245" s="60"/>
      <c r="C245" s="60"/>
      <c r="D245" s="66"/>
      <c r="E245" s="67"/>
      <c r="F245" s="67"/>
      <c r="G245" s="67"/>
      <c r="H245" s="67"/>
      <c r="I245" s="67"/>
      <c r="J245" s="67"/>
      <c r="K245" s="67"/>
      <c r="L245" s="67"/>
      <c r="M245" s="67"/>
      <c r="N245" s="67"/>
      <c r="O245" s="67"/>
      <c r="P245" s="67"/>
      <c r="Q245" s="67"/>
      <c r="R245" s="67"/>
      <c r="S245" s="67"/>
      <c r="T245" s="67"/>
      <c r="U245" s="67"/>
      <c r="V245" s="67"/>
      <c r="W245" s="67"/>
      <c r="X245" s="67"/>
      <c r="Y245" s="67"/>
    </row>
    <row r="246" spans="1:25" ht="13">
      <c r="A246" s="59"/>
      <c r="B246" s="60"/>
      <c r="C246" s="60"/>
      <c r="D246" s="66"/>
      <c r="E246" s="67"/>
      <c r="F246" s="67"/>
      <c r="G246" s="67"/>
      <c r="H246" s="67"/>
      <c r="I246" s="67"/>
      <c r="J246" s="67"/>
      <c r="K246" s="67"/>
      <c r="L246" s="67"/>
      <c r="M246" s="67"/>
      <c r="N246" s="67"/>
      <c r="O246" s="67"/>
      <c r="P246" s="67"/>
      <c r="Q246" s="67"/>
      <c r="R246" s="67"/>
      <c r="S246" s="67"/>
      <c r="T246" s="67"/>
      <c r="U246" s="67"/>
      <c r="V246" s="67"/>
      <c r="W246" s="67"/>
      <c r="X246" s="67"/>
      <c r="Y246" s="67"/>
    </row>
    <row r="247" spans="1:25" ht="13">
      <c r="A247" s="59"/>
      <c r="B247" s="60"/>
      <c r="C247" s="60"/>
      <c r="D247" s="66"/>
      <c r="E247" s="67"/>
      <c r="F247" s="67"/>
      <c r="G247" s="67"/>
      <c r="H247" s="67"/>
      <c r="I247" s="67"/>
      <c r="J247" s="67"/>
      <c r="K247" s="67"/>
      <c r="L247" s="67"/>
      <c r="M247" s="67"/>
      <c r="N247" s="67"/>
      <c r="O247" s="67"/>
      <c r="P247" s="67"/>
      <c r="Q247" s="67"/>
      <c r="R247" s="67"/>
      <c r="S247" s="67"/>
      <c r="T247" s="67"/>
      <c r="U247" s="67"/>
      <c r="V247" s="67"/>
      <c r="W247" s="67"/>
      <c r="X247" s="67"/>
      <c r="Y247" s="67"/>
    </row>
    <row r="248" spans="1:25" ht="13">
      <c r="A248" s="59"/>
      <c r="B248" s="60"/>
      <c r="C248" s="60"/>
      <c r="D248" s="66"/>
      <c r="E248" s="67"/>
      <c r="F248" s="67"/>
      <c r="G248" s="67"/>
      <c r="H248" s="67"/>
      <c r="I248" s="67"/>
      <c r="J248" s="67"/>
      <c r="K248" s="67"/>
      <c r="L248" s="67"/>
      <c r="M248" s="67"/>
      <c r="N248" s="67"/>
      <c r="O248" s="67"/>
      <c r="P248" s="67"/>
      <c r="Q248" s="67"/>
      <c r="R248" s="67"/>
      <c r="S248" s="67"/>
      <c r="T248" s="67"/>
      <c r="U248" s="67"/>
      <c r="V248" s="67"/>
      <c r="W248" s="67"/>
      <c r="X248" s="67"/>
      <c r="Y248" s="67"/>
    </row>
    <row r="249" spans="1:25" ht="13">
      <c r="A249" s="59"/>
      <c r="B249" s="60"/>
      <c r="C249" s="60"/>
      <c r="D249" s="66"/>
      <c r="E249" s="67"/>
      <c r="F249" s="67"/>
      <c r="G249" s="67"/>
      <c r="H249" s="67"/>
      <c r="I249" s="67"/>
      <c r="J249" s="67"/>
      <c r="K249" s="67"/>
      <c r="L249" s="67"/>
      <c r="M249" s="67"/>
      <c r="N249" s="67"/>
      <c r="O249" s="67"/>
      <c r="P249" s="67"/>
      <c r="Q249" s="67"/>
      <c r="R249" s="67"/>
      <c r="S249" s="67"/>
      <c r="T249" s="67"/>
      <c r="U249" s="67"/>
      <c r="V249" s="67"/>
      <c r="W249" s="67"/>
      <c r="X249" s="67"/>
      <c r="Y249" s="67"/>
    </row>
    <row r="250" spans="1:25" ht="13">
      <c r="A250" s="59"/>
      <c r="B250" s="60"/>
      <c r="C250" s="60"/>
      <c r="D250" s="66"/>
      <c r="E250" s="67"/>
      <c r="F250" s="67"/>
      <c r="G250" s="67"/>
      <c r="H250" s="67"/>
      <c r="I250" s="67"/>
      <c r="J250" s="67"/>
      <c r="K250" s="67"/>
      <c r="L250" s="67"/>
      <c r="M250" s="67"/>
      <c r="N250" s="67"/>
      <c r="O250" s="67"/>
      <c r="P250" s="67"/>
      <c r="Q250" s="67"/>
      <c r="R250" s="67"/>
      <c r="S250" s="67"/>
      <c r="T250" s="67"/>
      <c r="U250" s="67"/>
      <c r="V250" s="67"/>
      <c r="W250" s="67"/>
      <c r="X250" s="67"/>
      <c r="Y250" s="67"/>
    </row>
    <row r="251" spans="1:25" ht="13">
      <c r="A251" s="59"/>
      <c r="B251" s="60"/>
      <c r="C251" s="60"/>
      <c r="D251" s="66"/>
      <c r="E251" s="67"/>
      <c r="F251" s="67"/>
      <c r="G251" s="67"/>
      <c r="H251" s="67"/>
      <c r="I251" s="67"/>
      <c r="J251" s="67"/>
      <c r="K251" s="67"/>
      <c r="L251" s="67"/>
      <c r="M251" s="67"/>
      <c r="N251" s="67"/>
      <c r="O251" s="67"/>
      <c r="P251" s="67"/>
      <c r="Q251" s="67"/>
      <c r="R251" s="67"/>
      <c r="S251" s="67"/>
      <c r="T251" s="67"/>
      <c r="U251" s="67"/>
      <c r="V251" s="67"/>
      <c r="W251" s="67"/>
      <c r="X251" s="67"/>
      <c r="Y251" s="67"/>
    </row>
    <row r="252" spans="1:25" ht="13">
      <c r="A252" s="59"/>
      <c r="B252" s="60"/>
      <c r="C252" s="60"/>
      <c r="D252" s="66"/>
      <c r="E252" s="67"/>
      <c r="F252" s="67"/>
      <c r="G252" s="67"/>
      <c r="H252" s="67"/>
      <c r="I252" s="67"/>
      <c r="J252" s="67"/>
      <c r="K252" s="67"/>
      <c r="L252" s="67"/>
      <c r="M252" s="67"/>
      <c r="N252" s="67"/>
      <c r="O252" s="67"/>
      <c r="P252" s="67"/>
      <c r="Q252" s="67"/>
      <c r="R252" s="67"/>
      <c r="S252" s="67"/>
      <c r="T252" s="67"/>
      <c r="U252" s="67"/>
      <c r="V252" s="67"/>
      <c r="W252" s="67"/>
      <c r="X252" s="67"/>
      <c r="Y252" s="67"/>
    </row>
    <row r="253" spans="1:25" ht="13">
      <c r="A253" s="59"/>
      <c r="B253" s="60"/>
      <c r="C253" s="60"/>
      <c r="D253" s="66"/>
      <c r="E253" s="67"/>
      <c r="F253" s="67"/>
      <c r="G253" s="67"/>
      <c r="H253" s="67"/>
      <c r="I253" s="67"/>
      <c r="J253" s="67"/>
      <c r="K253" s="67"/>
      <c r="L253" s="67"/>
      <c r="M253" s="67"/>
      <c r="N253" s="67"/>
      <c r="O253" s="67"/>
      <c r="P253" s="67"/>
      <c r="Q253" s="67"/>
      <c r="R253" s="67"/>
      <c r="S253" s="67"/>
      <c r="T253" s="67"/>
      <c r="U253" s="67"/>
      <c r="V253" s="67"/>
      <c r="W253" s="67"/>
      <c r="X253" s="67"/>
      <c r="Y253" s="67"/>
    </row>
    <row r="254" spans="1:25" ht="13">
      <c r="A254" s="59"/>
      <c r="B254" s="60"/>
      <c r="C254" s="60"/>
      <c r="D254" s="66"/>
      <c r="E254" s="67"/>
      <c r="F254" s="67"/>
      <c r="G254" s="67"/>
      <c r="H254" s="67"/>
      <c r="I254" s="67"/>
      <c r="J254" s="67"/>
      <c r="K254" s="67"/>
      <c r="L254" s="67"/>
      <c r="M254" s="67"/>
      <c r="N254" s="67"/>
      <c r="O254" s="67"/>
      <c r="P254" s="67"/>
      <c r="Q254" s="67"/>
      <c r="R254" s="67"/>
      <c r="S254" s="67"/>
      <c r="T254" s="67"/>
      <c r="U254" s="67"/>
      <c r="V254" s="67"/>
      <c r="W254" s="67"/>
      <c r="X254" s="67"/>
      <c r="Y254" s="67"/>
    </row>
    <row r="255" spans="1:25" ht="13">
      <c r="A255" s="59"/>
      <c r="B255" s="60"/>
      <c r="C255" s="60"/>
      <c r="D255" s="66"/>
      <c r="E255" s="67"/>
      <c r="F255" s="67"/>
      <c r="G255" s="67"/>
      <c r="H255" s="67"/>
      <c r="I255" s="67"/>
      <c r="J255" s="67"/>
      <c r="K255" s="67"/>
      <c r="L255" s="67"/>
      <c r="M255" s="67"/>
      <c r="N255" s="67"/>
      <c r="O255" s="67"/>
      <c r="P255" s="67"/>
      <c r="Q255" s="67"/>
      <c r="R255" s="67"/>
      <c r="S255" s="67"/>
      <c r="T255" s="67"/>
      <c r="U255" s="67"/>
      <c r="V255" s="67"/>
      <c r="W255" s="67"/>
      <c r="X255" s="67"/>
      <c r="Y255" s="67"/>
    </row>
    <row r="256" spans="1:25" ht="13">
      <c r="A256" s="59"/>
      <c r="B256" s="60"/>
      <c r="C256" s="60"/>
      <c r="D256" s="66"/>
      <c r="E256" s="67"/>
      <c r="F256" s="67"/>
      <c r="G256" s="67"/>
      <c r="H256" s="67"/>
      <c r="I256" s="67"/>
      <c r="J256" s="67"/>
      <c r="K256" s="67"/>
      <c r="L256" s="67"/>
      <c r="M256" s="67"/>
      <c r="N256" s="67"/>
      <c r="O256" s="67"/>
      <c r="P256" s="67"/>
      <c r="Q256" s="67"/>
      <c r="R256" s="67"/>
      <c r="S256" s="67"/>
      <c r="T256" s="67"/>
      <c r="U256" s="67"/>
      <c r="V256" s="67"/>
      <c r="W256" s="67"/>
      <c r="X256" s="67"/>
      <c r="Y256" s="67"/>
    </row>
    <row r="257" spans="1:25" ht="13">
      <c r="A257" s="59"/>
      <c r="B257" s="60"/>
      <c r="C257" s="60"/>
      <c r="D257" s="66"/>
      <c r="E257" s="67"/>
      <c r="F257" s="67"/>
      <c r="G257" s="67"/>
      <c r="H257" s="67"/>
      <c r="I257" s="67"/>
      <c r="J257" s="67"/>
      <c r="K257" s="67"/>
      <c r="L257" s="67"/>
      <c r="M257" s="67"/>
      <c r="N257" s="67"/>
      <c r="O257" s="67"/>
      <c r="P257" s="67"/>
      <c r="Q257" s="67"/>
      <c r="R257" s="67"/>
      <c r="S257" s="67"/>
      <c r="T257" s="67"/>
      <c r="U257" s="67"/>
      <c r="V257" s="67"/>
      <c r="W257" s="67"/>
      <c r="X257" s="67"/>
      <c r="Y257" s="67"/>
    </row>
    <row r="258" spans="1:25" ht="13">
      <c r="A258" s="59"/>
      <c r="B258" s="60"/>
      <c r="C258" s="60"/>
      <c r="D258" s="66"/>
      <c r="E258" s="67"/>
      <c r="F258" s="67"/>
      <c r="G258" s="67"/>
      <c r="H258" s="67"/>
      <c r="I258" s="67"/>
      <c r="J258" s="67"/>
      <c r="K258" s="67"/>
      <c r="L258" s="67"/>
      <c r="M258" s="67"/>
      <c r="N258" s="67"/>
      <c r="O258" s="67"/>
      <c r="P258" s="67"/>
      <c r="Q258" s="67"/>
      <c r="R258" s="67"/>
      <c r="S258" s="67"/>
      <c r="T258" s="67"/>
      <c r="U258" s="67"/>
      <c r="V258" s="67"/>
      <c r="W258" s="67"/>
      <c r="X258" s="67"/>
      <c r="Y258" s="67"/>
    </row>
    <row r="259" spans="1:25" ht="13">
      <c r="A259" s="59"/>
      <c r="B259" s="60"/>
      <c r="C259" s="60"/>
      <c r="D259" s="66"/>
      <c r="E259" s="67"/>
      <c r="F259" s="67"/>
      <c r="G259" s="67"/>
      <c r="H259" s="67"/>
      <c r="I259" s="67"/>
      <c r="J259" s="67"/>
      <c r="K259" s="67"/>
      <c r="L259" s="67"/>
      <c r="M259" s="67"/>
      <c r="N259" s="67"/>
      <c r="O259" s="67"/>
      <c r="P259" s="67"/>
      <c r="Q259" s="67"/>
      <c r="R259" s="67"/>
      <c r="S259" s="67"/>
      <c r="T259" s="67"/>
      <c r="U259" s="67"/>
      <c r="V259" s="67"/>
      <c r="W259" s="67"/>
      <c r="X259" s="67"/>
      <c r="Y259" s="67"/>
    </row>
    <row r="260" spans="1:25" ht="13">
      <c r="A260" s="59"/>
      <c r="B260" s="60"/>
      <c r="C260" s="60"/>
      <c r="D260" s="66"/>
      <c r="E260" s="67"/>
      <c r="F260" s="67"/>
      <c r="G260" s="67"/>
      <c r="H260" s="67"/>
      <c r="I260" s="67"/>
      <c r="J260" s="67"/>
      <c r="K260" s="67"/>
      <c r="L260" s="67"/>
      <c r="M260" s="67"/>
      <c r="N260" s="67"/>
      <c r="O260" s="67"/>
      <c r="P260" s="67"/>
      <c r="Q260" s="67"/>
      <c r="R260" s="67"/>
      <c r="S260" s="67"/>
      <c r="T260" s="67"/>
      <c r="U260" s="67"/>
      <c r="V260" s="67"/>
      <c r="W260" s="67"/>
      <c r="X260" s="67"/>
      <c r="Y260" s="67"/>
    </row>
    <row r="261" spans="1:25" ht="13">
      <c r="A261" s="59"/>
      <c r="B261" s="60"/>
      <c r="C261" s="60"/>
      <c r="D261" s="66"/>
      <c r="E261" s="67"/>
      <c r="F261" s="67"/>
      <c r="G261" s="67"/>
      <c r="H261" s="67"/>
      <c r="I261" s="67"/>
      <c r="J261" s="67"/>
      <c r="K261" s="67"/>
      <c r="L261" s="67"/>
      <c r="M261" s="67"/>
      <c r="N261" s="67"/>
      <c r="O261" s="67"/>
      <c r="P261" s="67"/>
      <c r="Q261" s="67"/>
      <c r="R261" s="67"/>
      <c r="S261" s="67"/>
      <c r="T261" s="67"/>
      <c r="U261" s="67"/>
      <c r="V261" s="67"/>
      <c r="W261" s="67"/>
      <c r="X261" s="67"/>
      <c r="Y261" s="67"/>
    </row>
    <row r="262" spans="1:25" ht="13">
      <c r="A262" s="59"/>
      <c r="B262" s="60"/>
      <c r="C262" s="60"/>
      <c r="D262" s="66"/>
      <c r="E262" s="67"/>
      <c r="F262" s="67"/>
      <c r="G262" s="67"/>
      <c r="H262" s="67"/>
      <c r="I262" s="67"/>
      <c r="J262" s="67"/>
      <c r="K262" s="67"/>
      <c r="L262" s="67"/>
      <c r="M262" s="67"/>
      <c r="N262" s="67"/>
      <c r="O262" s="67"/>
      <c r="P262" s="67"/>
      <c r="Q262" s="67"/>
      <c r="R262" s="67"/>
      <c r="S262" s="67"/>
      <c r="T262" s="67"/>
      <c r="U262" s="67"/>
      <c r="V262" s="67"/>
      <c r="W262" s="67"/>
      <c r="X262" s="67"/>
      <c r="Y262" s="67"/>
    </row>
    <row r="263" spans="1:25" ht="13">
      <c r="A263" s="59"/>
      <c r="B263" s="60"/>
      <c r="C263" s="60"/>
      <c r="D263" s="66"/>
      <c r="E263" s="67"/>
      <c r="F263" s="67"/>
      <c r="G263" s="67"/>
      <c r="H263" s="67"/>
      <c r="I263" s="67"/>
      <c r="J263" s="67"/>
      <c r="K263" s="67"/>
      <c r="L263" s="67"/>
      <c r="M263" s="67"/>
      <c r="N263" s="67"/>
      <c r="O263" s="67"/>
      <c r="P263" s="67"/>
      <c r="Q263" s="67"/>
      <c r="R263" s="67"/>
      <c r="S263" s="67"/>
      <c r="T263" s="67"/>
      <c r="U263" s="67"/>
      <c r="V263" s="67"/>
      <c r="W263" s="67"/>
      <c r="X263" s="67"/>
      <c r="Y263" s="67"/>
    </row>
    <row r="264" spans="1:25" ht="13">
      <c r="A264" s="59"/>
      <c r="B264" s="60"/>
      <c r="C264" s="60"/>
      <c r="D264" s="66"/>
      <c r="E264" s="67"/>
      <c r="F264" s="67"/>
      <c r="G264" s="67"/>
      <c r="H264" s="67"/>
      <c r="I264" s="67"/>
      <c r="J264" s="67"/>
      <c r="K264" s="67"/>
      <c r="L264" s="67"/>
      <c r="M264" s="67"/>
      <c r="N264" s="67"/>
      <c r="O264" s="67"/>
      <c r="P264" s="67"/>
      <c r="Q264" s="67"/>
      <c r="R264" s="67"/>
      <c r="S264" s="67"/>
      <c r="T264" s="67"/>
      <c r="U264" s="67"/>
      <c r="V264" s="67"/>
      <c r="W264" s="67"/>
      <c r="X264" s="67"/>
      <c r="Y264" s="67"/>
    </row>
    <row r="265" spans="1:25" ht="13">
      <c r="A265" s="59"/>
      <c r="B265" s="60"/>
      <c r="C265" s="60"/>
      <c r="D265" s="66"/>
      <c r="E265" s="67"/>
      <c r="F265" s="67"/>
      <c r="G265" s="67"/>
      <c r="H265" s="67"/>
      <c r="I265" s="67"/>
      <c r="J265" s="67"/>
      <c r="K265" s="67"/>
      <c r="L265" s="67"/>
      <c r="M265" s="67"/>
      <c r="N265" s="67"/>
      <c r="O265" s="67"/>
      <c r="P265" s="67"/>
      <c r="Q265" s="67"/>
      <c r="R265" s="67"/>
      <c r="S265" s="67"/>
      <c r="T265" s="67"/>
      <c r="U265" s="67"/>
      <c r="V265" s="67"/>
      <c r="W265" s="67"/>
      <c r="X265" s="67"/>
      <c r="Y265" s="67"/>
    </row>
    <row r="266" spans="1:25" ht="13">
      <c r="A266" s="59"/>
      <c r="B266" s="60"/>
      <c r="C266" s="60"/>
      <c r="D266" s="66"/>
      <c r="E266" s="67"/>
      <c r="F266" s="67"/>
      <c r="G266" s="67"/>
      <c r="H266" s="67"/>
      <c r="I266" s="67"/>
      <c r="J266" s="67"/>
      <c r="K266" s="67"/>
      <c r="L266" s="67"/>
      <c r="M266" s="67"/>
      <c r="N266" s="67"/>
      <c r="O266" s="67"/>
      <c r="P266" s="67"/>
      <c r="Q266" s="67"/>
      <c r="R266" s="67"/>
      <c r="S266" s="67"/>
      <c r="T266" s="67"/>
      <c r="U266" s="67"/>
      <c r="V266" s="67"/>
      <c r="W266" s="67"/>
      <c r="X266" s="67"/>
      <c r="Y266" s="67"/>
    </row>
    <row r="267" spans="1:25" ht="13">
      <c r="A267" s="59"/>
      <c r="B267" s="60"/>
      <c r="C267" s="60"/>
      <c r="D267" s="66"/>
      <c r="E267" s="67"/>
      <c r="F267" s="67"/>
      <c r="G267" s="67"/>
      <c r="H267" s="67"/>
      <c r="I267" s="67"/>
      <c r="J267" s="67"/>
      <c r="K267" s="67"/>
      <c r="L267" s="67"/>
      <c r="M267" s="67"/>
      <c r="N267" s="67"/>
      <c r="O267" s="67"/>
      <c r="P267" s="67"/>
      <c r="Q267" s="67"/>
      <c r="R267" s="67"/>
      <c r="S267" s="67"/>
      <c r="T267" s="67"/>
      <c r="U267" s="67"/>
      <c r="V267" s="67"/>
      <c r="W267" s="67"/>
      <c r="X267" s="67"/>
      <c r="Y267" s="67"/>
    </row>
    <row r="268" spans="1:25" ht="13">
      <c r="A268" s="59"/>
      <c r="B268" s="60"/>
      <c r="C268" s="60"/>
      <c r="D268" s="66"/>
      <c r="E268" s="67"/>
      <c r="F268" s="67"/>
      <c r="G268" s="67"/>
      <c r="H268" s="67"/>
      <c r="I268" s="67"/>
      <c r="J268" s="67"/>
      <c r="K268" s="67"/>
      <c r="L268" s="67"/>
      <c r="M268" s="67"/>
      <c r="N268" s="67"/>
      <c r="O268" s="67"/>
      <c r="P268" s="67"/>
      <c r="Q268" s="67"/>
      <c r="R268" s="67"/>
      <c r="S268" s="67"/>
      <c r="T268" s="67"/>
      <c r="U268" s="67"/>
      <c r="V268" s="67"/>
      <c r="W268" s="67"/>
      <c r="X268" s="67"/>
      <c r="Y268" s="67"/>
    </row>
    <row r="269" spans="1:25" ht="13">
      <c r="A269" s="59"/>
      <c r="B269" s="60"/>
      <c r="C269" s="60"/>
      <c r="D269" s="66"/>
      <c r="E269" s="67"/>
      <c r="F269" s="67"/>
      <c r="G269" s="67"/>
      <c r="H269" s="67"/>
      <c r="I269" s="67"/>
      <c r="J269" s="67"/>
      <c r="K269" s="67"/>
      <c r="L269" s="67"/>
      <c r="M269" s="67"/>
      <c r="N269" s="67"/>
      <c r="O269" s="67"/>
      <c r="P269" s="67"/>
      <c r="Q269" s="67"/>
      <c r="R269" s="67"/>
      <c r="S269" s="67"/>
      <c r="T269" s="67"/>
      <c r="U269" s="67"/>
      <c r="V269" s="67"/>
      <c r="W269" s="67"/>
      <c r="X269" s="67"/>
      <c r="Y269" s="67"/>
    </row>
    <row r="270" spans="1:25" ht="13">
      <c r="A270" s="59"/>
      <c r="B270" s="60"/>
      <c r="C270" s="60"/>
      <c r="D270" s="66"/>
      <c r="E270" s="67"/>
      <c r="F270" s="67"/>
      <c r="G270" s="67"/>
      <c r="H270" s="67"/>
      <c r="I270" s="67"/>
      <c r="J270" s="67"/>
      <c r="K270" s="67"/>
      <c r="L270" s="67"/>
      <c r="M270" s="67"/>
      <c r="N270" s="67"/>
      <c r="O270" s="67"/>
      <c r="P270" s="67"/>
      <c r="Q270" s="67"/>
      <c r="R270" s="67"/>
      <c r="S270" s="67"/>
      <c r="T270" s="67"/>
      <c r="U270" s="67"/>
      <c r="V270" s="67"/>
      <c r="W270" s="67"/>
      <c r="X270" s="67"/>
      <c r="Y270" s="67"/>
    </row>
    <row r="271" spans="1:25" ht="13">
      <c r="A271" s="59"/>
      <c r="B271" s="60"/>
      <c r="C271" s="60"/>
      <c r="D271" s="66"/>
      <c r="E271" s="67"/>
      <c r="F271" s="67"/>
      <c r="G271" s="67"/>
      <c r="H271" s="67"/>
      <c r="I271" s="67"/>
      <c r="J271" s="67"/>
      <c r="K271" s="67"/>
      <c r="L271" s="67"/>
      <c r="M271" s="67"/>
      <c r="N271" s="67"/>
      <c r="O271" s="67"/>
      <c r="P271" s="67"/>
      <c r="Q271" s="67"/>
      <c r="R271" s="67"/>
      <c r="S271" s="67"/>
      <c r="T271" s="67"/>
      <c r="U271" s="67"/>
      <c r="V271" s="67"/>
      <c r="W271" s="67"/>
      <c r="X271" s="67"/>
      <c r="Y271" s="67"/>
    </row>
    <row r="272" spans="1:25" ht="13">
      <c r="A272" s="59"/>
      <c r="B272" s="60"/>
      <c r="C272" s="60"/>
      <c r="D272" s="66"/>
      <c r="E272" s="67"/>
      <c r="F272" s="67"/>
      <c r="G272" s="67"/>
      <c r="H272" s="67"/>
      <c r="I272" s="67"/>
      <c r="J272" s="67"/>
      <c r="K272" s="67"/>
      <c r="L272" s="67"/>
      <c r="M272" s="67"/>
      <c r="N272" s="67"/>
      <c r="O272" s="67"/>
      <c r="P272" s="67"/>
      <c r="Q272" s="67"/>
      <c r="R272" s="67"/>
      <c r="S272" s="67"/>
      <c r="T272" s="67"/>
      <c r="U272" s="67"/>
      <c r="V272" s="67"/>
      <c r="W272" s="67"/>
      <c r="X272" s="67"/>
      <c r="Y272" s="67"/>
    </row>
    <row r="273" spans="1:25" ht="13">
      <c r="A273" s="59"/>
      <c r="B273" s="60"/>
      <c r="C273" s="60"/>
      <c r="D273" s="66"/>
      <c r="E273" s="67"/>
      <c r="F273" s="67"/>
      <c r="G273" s="67"/>
      <c r="H273" s="67"/>
      <c r="I273" s="67"/>
      <c r="J273" s="67"/>
      <c r="K273" s="67"/>
      <c r="L273" s="67"/>
      <c r="M273" s="67"/>
      <c r="N273" s="67"/>
      <c r="O273" s="67"/>
      <c r="P273" s="67"/>
      <c r="Q273" s="67"/>
      <c r="R273" s="67"/>
      <c r="S273" s="67"/>
      <c r="T273" s="67"/>
      <c r="U273" s="67"/>
      <c r="V273" s="67"/>
      <c r="W273" s="67"/>
      <c r="X273" s="67"/>
      <c r="Y273" s="67"/>
    </row>
    <row r="274" spans="1:25" ht="13">
      <c r="A274" s="59"/>
      <c r="B274" s="60"/>
      <c r="C274" s="60"/>
      <c r="D274" s="66"/>
      <c r="E274" s="67"/>
      <c r="F274" s="67"/>
      <c r="G274" s="67"/>
      <c r="H274" s="67"/>
      <c r="I274" s="67"/>
      <c r="J274" s="67"/>
      <c r="K274" s="67"/>
      <c r="L274" s="67"/>
      <c r="M274" s="67"/>
      <c r="N274" s="67"/>
      <c r="O274" s="67"/>
      <c r="P274" s="67"/>
      <c r="Q274" s="67"/>
      <c r="R274" s="67"/>
      <c r="S274" s="67"/>
      <c r="T274" s="67"/>
      <c r="U274" s="67"/>
      <c r="V274" s="67"/>
      <c r="W274" s="67"/>
      <c r="X274" s="67"/>
      <c r="Y274" s="67"/>
    </row>
    <row r="275" spans="1:25" ht="13">
      <c r="A275" s="59"/>
      <c r="B275" s="60"/>
      <c r="C275" s="60"/>
      <c r="D275" s="66"/>
      <c r="E275" s="67"/>
      <c r="F275" s="67"/>
      <c r="G275" s="67"/>
      <c r="H275" s="67"/>
      <c r="I275" s="67"/>
      <c r="J275" s="67"/>
      <c r="K275" s="67"/>
      <c r="L275" s="67"/>
      <c r="M275" s="67"/>
      <c r="N275" s="67"/>
      <c r="O275" s="67"/>
      <c r="P275" s="67"/>
      <c r="Q275" s="67"/>
      <c r="R275" s="67"/>
      <c r="S275" s="67"/>
      <c r="T275" s="67"/>
      <c r="U275" s="67"/>
      <c r="V275" s="67"/>
      <c r="W275" s="67"/>
      <c r="X275" s="67"/>
      <c r="Y275" s="67"/>
    </row>
    <row r="276" spans="1:25" ht="13">
      <c r="A276" s="59"/>
      <c r="B276" s="60"/>
      <c r="C276" s="60"/>
      <c r="D276" s="66"/>
      <c r="E276" s="67"/>
      <c r="F276" s="67"/>
      <c r="G276" s="67"/>
      <c r="H276" s="67"/>
      <c r="I276" s="67"/>
      <c r="J276" s="67"/>
      <c r="K276" s="67"/>
      <c r="L276" s="67"/>
      <c r="M276" s="67"/>
      <c r="N276" s="67"/>
      <c r="O276" s="67"/>
      <c r="P276" s="67"/>
      <c r="Q276" s="67"/>
      <c r="R276" s="67"/>
      <c r="S276" s="67"/>
      <c r="T276" s="67"/>
      <c r="U276" s="67"/>
      <c r="V276" s="67"/>
      <c r="W276" s="67"/>
      <c r="X276" s="67"/>
      <c r="Y276" s="67"/>
    </row>
    <row r="277" spans="1:25" ht="13">
      <c r="A277" s="59"/>
      <c r="B277" s="60"/>
      <c r="C277" s="60"/>
      <c r="D277" s="66"/>
      <c r="E277" s="67"/>
      <c r="F277" s="67"/>
      <c r="G277" s="67"/>
      <c r="H277" s="67"/>
      <c r="I277" s="67"/>
      <c r="J277" s="67"/>
      <c r="K277" s="67"/>
      <c r="L277" s="67"/>
      <c r="M277" s="67"/>
      <c r="N277" s="67"/>
      <c r="O277" s="67"/>
      <c r="P277" s="67"/>
      <c r="Q277" s="67"/>
      <c r="R277" s="67"/>
      <c r="S277" s="67"/>
      <c r="T277" s="67"/>
      <c r="U277" s="67"/>
      <c r="V277" s="67"/>
      <c r="W277" s="67"/>
      <c r="X277" s="67"/>
      <c r="Y277" s="67"/>
    </row>
    <row r="278" spans="1:25" ht="13">
      <c r="A278" s="59"/>
      <c r="B278" s="60"/>
      <c r="C278" s="60"/>
      <c r="D278" s="66"/>
      <c r="E278" s="67"/>
      <c r="F278" s="67"/>
      <c r="G278" s="67"/>
      <c r="H278" s="67"/>
      <c r="I278" s="67"/>
      <c r="J278" s="67"/>
      <c r="K278" s="67"/>
      <c r="L278" s="67"/>
      <c r="M278" s="67"/>
      <c r="N278" s="67"/>
      <c r="O278" s="67"/>
      <c r="P278" s="67"/>
      <c r="Q278" s="67"/>
      <c r="R278" s="67"/>
      <c r="S278" s="67"/>
      <c r="T278" s="67"/>
      <c r="U278" s="67"/>
      <c r="V278" s="67"/>
      <c r="W278" s="67"/>
      <c r="X278" s="67"/>
      <c r="Y278" s="67"/>
    </row>
    <row r="279" spans="1:25" ht="13">
      <c r="A279" s="59"/>
      <c r="B279" s="60"/>
      <c r="C279" s="60"/>
      <c r="D279" s="66"/>
      <c r="E279" s="67"/>
      <c r="F279" s="67"/>
      <c r="G279" s="67"/>
      <c r="H279" s="67"/>
      <c r="I279" s="67"/>
      <c r="J279" s="67"/>
      <c r="K279" s="67"/>
      <c r="L279" s="67"/>
      <c r="M279" s="67"/>
      <c r="N279" s="67"/>
      <c r="O279" s="67"/>
      <c r="P279" s="67"/>
      <c r="Q279" s="67"/>
      <c r="R279" s="67"/>
      <c r="S279" s="67"/>
      <c r="T279" s="67"/>
      <c r="U279" s="67"/>
      <c r="V279" s="67"/>
      <c r="W279" s="67"/>
      <c r="X279" s="67"/>
      <c r="Y279" s="67"/>
    </row>
    <row r="280" spans="1:25" ht="13">
      <c r="A280" s="59"/>
      <c r="B280" s="60"/>
      <c r="C280" s="60"/>
      <c r="D280" s="66"/>
      <c r="E280" s="67"/>
      <c r="F280" s="67"/>
      <c r="G280" s="67"/>
      <c r="H280" s="67"/>
      <c r="I280" s="67"/>
      <c r="J280" s="67"/>
      <c r="K280" s="67"/>
      <c r="L280" s="67"/>
      <c r="M280" s="67"/>
      <c r="N280" s="67"/>
      <c r="O280" s="67"/>
      <c r="P280" s="67"/>
      <c r="Q280" s="67"/>
      <c r="R280" s="67"/>
      <c r="S280" s="67"/>
      <c r="T280" s="67"/>
      <c r="U280" s="67"/>
      <c r="V280" s="67"/>
      <c r="W280" s="67"/>
      <c r="X280" s="67"/>
      <c r="Y280" s="67"/>
    </row>
    <row r="281" spans="1:25" ht="13">
      <c r="A281" s="59"/>
      <c r="B281" s="60"/>
      <c r="C281" s="60"/>
      <c r="D281" s="66"/>
      <c r="E281" s="67"/>
      <c r="F281" s="67"/>
      <c r="G281" s="67"/>
      <c r="H281" s="67"/>
      <c r="I281" s="67"/>
      <c r="J281" s="67"/>
      <c r="K281" s="67"/>
      <c r="L281" s="67"/>
      <c r="M281" s="67"/>
      <c r="N281" s="67"/>
      <c r="O281" s="67"/>
      <c r="P281" s="67"/>
      <c r="Q281" s="67"/>
      <c r="R281" s="67"/>
      <c r="S281" s="67"/>
      <c r="T281" s="67"/>
      <c r="U281" s="67"/>
      <c r="V281" s="67"/>
      <c r="W281" s="67"/>
      <c r="X281" s="67"/>
      <c r="Y281" s="67"/>
    </row>
    <row r="282" spans="1:25" ht="13">
      <c r="A282" s="59"/>
      <c r="B282" s="60"/>
      <c r="C282" s="60"/>
      <c r="D282" s="66"/>
      <c r="E282" s="67"/>
      <c r="F282" s="67"/>
      <c r="G282" s="67"/>
      <c r="H282" s="67"/>
      <c r="I282" s="67"/>
      <c r="J282" s="67"/>
      <c r="K282" s="67"/>
      <c r="L282" s="67"/>
      <c r="M282" s="67"/>
      <c r="N282" s="67"/>
      <c r="O282" s="67"/>
      <c r="P282" s="67"/>
      <c r="Q282" s="67"/>
      <c r="R282" s="67"/>
      <c r="S282" s="67"/>
      <c r="T282" s="67"/>
      <c r="U282" s="67"/>
      <c r="V282" s="67"/>
      <c r="W282" s="67"/>
      <c r="X282" s="67"/>
      <c r="Y282" s="67"/>
    </row>
    <row r="283" spans="1:25" ht="13">
      <c r="A283" s="59"/>
      <c r="B283" s="60"/>
      <c r="C283" s="60"/>
      <c r="D283" s="66"/>
      <c r="E283" s="67"/>
      <c r="F283" s="67"/>
      <c r="G283" s="67"/>
      <c r="H283" s="67"/>
      <c r="I283" s="67"/>
      <c r="J283" s="67"/>
      <c r="K283" s="67"/>
      <c r="L283" s="67"/>
      <c r="M283" s="67"/>
      <c r="N283" s="67"/>
      <c r="O283" s="67"/>
      <c r="P283" s="67"/>
      <c r="Q283" s="67"/>
      <c r="R283" s="67"/>
      <c r="S283" s="67"/>
      <c r="T283" s="67"/>
      <c r="U283" s="67"/>
      <c r="V283" s="67"/>
      <c r="W283" s="67"/>
      <c r="X283" s="67"/>
      <c r="Y283" s="67"/>
    </row>
    <row r="284" spans="1:25" ht="13">
      <c r="A284" s="59"/>
      <c r="B284" s="60"/>
      <c r="C284" s="60"/>
      <c r="D284" s="66"/>
      <c r="E284" s="67"/>
      <c r="F284" s="67"/>
      <c r="G284" s="67"/>
      <c r="H284" s="67"/>
      <c r="I284" s="67"/>
      <c r="J284" s="67"/>
      <c r="K284" s="67"/>
      <c r="L284" s="67"/>
      <c r="M284" s="67"/>
      <c r="N284" s="67"/>
      <c r="O284" s="67"/>
      <c r="P284" s="67"/>
      <c r="Q284" s="67"/>
      <c r="R284" s="67"/>
      <c r="S284" s="67"/>
      <c r="T284" s="67"/>
      <c r="U284" s="67"/>
      <c r="V284" s="67"/>
      <c r="W284" s="67"/>
      <c r="X284" s="67"/>
      <c r="Y284" s="67"/>
    </row>
    <row r="285" spans="1:25" ht="13">
      <c r="A285" s="59"/>
      <c r="B285" s="60"/>
      <c r="C285" s="60"/>
      <c r="D285" s="66"/>
      <c r="E285" s="67"/>
      <c r="F285" s="67"/>
      <c r="G285" s="67"/>
      <c r="H285" s="67"/>
      <c r="I285" s="67"/>
      <c r="J285" s="67"/>
      <c r="K285" s="67"/>
      <c r="L285" s="67"/>
      <c r="M285" s="67"/>
      <c r="N285" s="67"/>
      <c r="O285" s="67"/>
      <c r="P285" s="67"/>
      <c r="Q285" s="67"/>
      <c r="R285" s="67"/>
      <c r="S285" s="67"/>
      <c r="T285" s="67"/>
      <c r="U285" s="67"/>
      <c r="V285" s="67"/>
      <c r="W285" s="67"/>
      <c r="X285" s="67"/>
      <c r="Y285" s="67"/>
    </row>
    <row r="286" spans="1:25" ht="13">
      <c r="A286" s="59"/>
      <c r="B286" s="60"/>
      <c r="C286" s="60"/>
      <c r="D286" s="66"/>
      <c r="E286" s="67"/>
      <c r="F286" s="67"/>
      <c r="G286" s="67"/>
      <c r="H286" s="67"/>
      <c r="I286" s="67"/>
      <c r="J286" s="67"/>
      <c r="K286" s="67"/>
      <c r="L286" s="67"/>
      <c r="M286" s="67"/>
      <c r="N286" s="67"/>
      <c r="O286" s="67"/>
      <c r="P286" s="67"/>
      <c r="Q286" s="67"/>
      <c r="R286" s="67"/>
      <c r="S286" s="67"/>
      <c r="T286" s="67"/>
      <c r="U286" s="67"/>
      <c r="V286" s="67"/>
      <c r="W286" s="67"/>
      <c r="X286" s="67"/>
      <c r="Y286" s="67"/>
    </row>
    <row r="287" spans="1:25" ht="13">
      <c r="A287" s="59"/>
      <c r="B287" s="60"/>
      <c r="C287" s="60"/>
      <c r="D287" s="66"/>
      <c r="E287" s="67"/>
      <c r="F287" s="67"/>
      <c r="G287" s="67"/>
      <c r="H287" s="67"/>
      <c r="I287" s="67"/>
      <c r="J287" s="67"/>
      <c r="K287" s="67"/>
      <c r="L287" s="67"/>
      <c r="M287" s="67"/>
      <c r="N287" s="67"/>
      <c r="O287" s="67"/>
      <c r="P287" s="67"/>
      <c r="Q287" s="67"/>
      <c r="R287" s="67"/>
      <c r="S287" s="67"/>
      <c r="T287" s="67"/>
      <c r="U287" s="67"/>
      <c r="V287" s="67"/>
      <c r="W287" s="67"/>
      <c r="X287" s="67"/>
      <c r="Y287" s="67"/>
    </row>
    <row r="288" spans="1:25" ht="13">
      <c r="A288" s="59"/>
      <c r="B288" s="60"/>
      <c r="C288" s="60"/>
      <c r="D288" s="66"/>
      <c r="E288" s="67"/>
      <c r="F288" s="67"/>
      <c r="G288" s="67"/>
      <c r="H288" s="67"/>
      <c r="I288" s="67"/>
      <c r="J288" s="67"/>
      <c r="K288" s="67"/>
      <c r="L288" s="67"/>
      <c r="M288" s="67"/>
      <c r="N288" s="67"/>
      <c r="O288" s="67"/>
      <c r="P288" s="67"/>
      <c r="Q288" s="67"/>
      <c r="R288" s="67"/>
      <c r="S288" s="67"/>
      <c r="T288" s="67"/>
      <c r="U288" s="67"/>
      <c r="V288" s="67"/>
      <c r="W288" s="67"/>
      <c r="X288" s="67"/>
      <c r="Y288" s="67"/>
    </row>
    <row r="289" spans="1:25" ht="13">
      <c r="A289" s="59"/>
      <c r="B289" s="60"/>
      <c r="C289" s="60"/>
      <c r="D289" s="66"/>
      <c r="E289" s="67"/>
      <c r="F289" s="67"/>
      <c r="G289" s="67"/>
      <c r="H289" s="67"/>
      <c r="I289" s="67"/>
      <c r="J289" s="67"/>
      <c r="K289" s="67"/>
      <c r="L289" s="67"/>
      <c r="M289" s="67"/>
      <c r="N289" s="67"/>
      <c r="O289" s="67"/>
      <c r="P289" s="67"/>
      <c r="Q289" s="67"/>
      <c r="R289" s="67"/>
      <c r="S289" s="67"/>
      <c r="T289" s="67"/>
      <c r="U289" s="67"/>
      <c r="V289" s="67"/>
      <c r="W289" s="67"/>
      <c r="X289" s="67"/>
      <c r="Y289" s="67"/>
    </row>
    <row r="290" spans="1:25" ht="13">
      <c r="A290" s="59"/>
      <c r="B290" s="60"/>
      <c r="C290" s="60"/>
      <c r="D290" s="66"/>
      <c r="E290" s="67"/>
      <c r="F290" s="67"/>
      <c r="G290" s="67"/>
      <c r="H290" s="67"/>
      <c r="I290" s="67"/>
      <c r="J290" s="67"/>
      <c r="K290" s="67"/>
      <c r="L290" s="67"/>
      <c r="M290" s="67"/>
      <c r="N290" s="67"/>
      <c r="O290" s="67"/>
      <c r="P290" s="67"/>
      <c r="Q290" s="67"/>
      <c r="R290" s="67"/>
      <c r="S290" s="67"/>
      <c r="T290" s="67"/>
      <c r="U290" s="67"/>
      <c r="V290" s="67"/>
      <c r="W290" s="67"/>
      <c r="X290" s="67"/>
      <c r="Y290" s="67"/>
    </row>
    <row r="291" spans="1:25" ht="13">
      <c r="A291" s="59"/>
      <c r="B291" s="60"/>
      <c r="C291" s="60"/>
      <c r="D291" s="66"/>
      <c r="E291" s="67"/>
      <c r="F291" s="67"/>
      <c r="G291" s="67"/>
      <c r="H291" s="67"/>
      <c r="I291" s="67"/>
      <c r="J291" s="67"/>
      <c r="K291" s="67"/>
      <c r="L291" s="67"/>
      <c r="M291" s="67"/>
      <c r="N291" s="67"/>
      <c r="O291" s="67"/>
      <c r="P291" s="67"/>
      <c r="Q291" s="67"/>
      <c r="R291" s="67"/>
      <c r="S291" s="67"/>
      <c r="T291" s="67"/>
      <c r="U291" s="67"/>
      <c r="V291" s="67"/>
      <c r="W291" s="67"/>
      <c r="X291" s="67"/>
      <c r="Y291" s="67"/>
    </row>
    <row r="292" spans="1:25" ht="13">
      <c r="A292" s="59"/>
      <c r="B292" s="60"/>
      <c r="C292" s="60"/>
      <c r="D292" s="66"/>
      <c r="E292" s="67"/>
      <c r="F292" s="67"/>
      <c r="G292" s="67"/>
      <c r="H292" s="67"/>
      <c r="I292" s="67"/>
      <c r="J292" s="67"/>
      <c r="K292" s="67"/>
      <c r="L292" s="67"/>
      <c r="M292" s="67"/>
      <c r="N292" s="67"/>
      <c r="O292" s="67"/>
      <c r="P292" s="67"/>
      <c r="Q292" s="67"/>
      <c r="R292" s="67"/>
      <c r="S292" s="67"/>
      <c r="T292" s="67"/>
      <c r="U292" s="67"/>
      <c r="V292" s="67"/>
      <c r="W292" s="67"/>
      <c r="X292" s="67"/>
      <c r="Y292" s="67"/>
    </row>
    <row r="293" spans="1:25" ht="13">
      <c r="A293" s="59"/>
      <c r="B293" s="60"/>
      <c r="C293" s="60"/>
      <c r="D293" s="66"/>
      <c r="E293" s="67"/>
      <c r="F293" s="67"/>
      <c r="G293" s="67"/>
      <c r="H293" s="67"/>
      <c r="I293" s="67"/>
      <c r="J293" s="67"/>
      <c r="K293" s="67"/>
      <c r="L293" s="67"/>
      <c r="M293" s="67"/>
      <c r="N293" s="67"/>
      <c r="O293" s="67"/>
      <c r="P293" s="67"/>
      <c r="Q293" s="67"/>
      <c r="R293" s="67"/>
      <c r="S293" s="67"/>
      <c r="T293" s="67"/>
      <c r="U293" s="67"/>
      <c r="V293" s="67"/>
      <c r="W293" s="67"/>
      <c r="X293" s="67"/>
      <c r="Y293" s="67"/>
    </row>
    <row r="294" spans="1:25" ht="13">
      <c r="A294" s="59"/>
      <c r="B294" s="60"/>
      <c r="C294" s="60"/>
      <c r="D294" s="66"/>
      <c r="E294" s="67"/>
      <c r="F294" s="67"/>
      <c r="G294" s="67"/>
      <c r="H294" s="67"/>
      <c r="I294" s="67"/>
      <c r="J294" s="67"/>
      <c r="K294" s="67"/>
      <c r="L294" s="67"/>
      <c r="M294" s="67"/>
      <c r="N294" s="67"/>
      <c r="O294" s="67"/>
      <c r="P294" s="67"/>
      <c r="Q294" s="67"/>
      <c r="R294" s="67"/>
      <c r="S294" s="67"/>
      <c r="T294" s="67"/>
      <c r="U294" s="67"/>
      <c r="V294" s="67"/>
      <c r="W294" s="67"/>
      <c r="X294" s="67"/>
      <c r="Y294" s="67"/>
    </row>
    <row r="295" spans="1:25" ht="13">
      <c r="A295" s="59"/>
      <c r="B295" s="60"/>
      <c r="C295" s="60"/>
      <c r="D295" s="66"/>
      <c r="E295" s="67"/>
      <c r="F295" s="67"/>
      <c r="G295" s="67"/>
      <c r="H295" s="67"/>
      <c r="I295" s="67"/>
      <c r="J295" s="67"/>
      <c r="K295" s="67"/>
      <c r="L295" s="67"/>
      <c r="M295" s="67"/>
      <c r="N295" s="67"/>
      <c r="O295" s="67"/>
      <c r="P295" s="67"/>
      <c r="Q295" s="67"/>
      <c r="R295" s="67"/>
      <c r="S295" s="67"/>
      <c r="T295" s="67"/>
      <c r="U295" s="67"/>
      <c r="V295" s="67"/>
      <c r="W295" s="67"/>
      <c r="X295" s="67"/>
      <c r="Y295" s="67"/>
    </row>
    <row r="296" spans="1:25" ht="13">
      <c r="A296" s="59"/>
      <c r="B296" s="60"/>
      <c r="C296" s="60"/>
      <c r="D296" s="66"/>
      <c r="E296" s="67"/>
      <c r="F296" s="67"/>
      <c r="G296" s="67"/>
      <c r="H296" s="67"/>
      <c r="I296" s="67"/>
      <c r="J296" s="67"/>
      <c r="K296" s="67"/>
      <c r="L296" s="67"/>
      <c r="M296" s="67"/>
      <c r="N296" s="67"/>
      <c r="O296" s="67"/>
      <c r="P296" s="67"/>
      <c r="Q296" s="67"/>
      <c r="R296" s="67"/>
      <c r="S296" s="67"/>
      <c r="T296" s="67"/>
      <c r="U296" s="67"/>
      <c r="V296" s="67"/>
      <c r="W296" s="67"/>
      <c r="X296" s="67"/>
      <c r="Y296" s="67"/>
    </row>
    <row r="297" spans="1:25" ht="13">
      <c r="A297" s="59"/>
      <c r="B297" s="60"/>
      <c r="C297" s="60"/>
      <c r="D297" s="66"/>
      <c r="E297" s="67"/>
      <c r="F297" s="67"/>
      <c r="G297" s="67"/>
      <c r="H297" s="67"/>
      <c r="I297" s="67"/>
      <c r="J297" s="67"/>
      <c r="K297" s="67"/>
      <c r="L297" s="67"/>
      <c r="M297" s="67"/>
      <c r="N297" s="67"/>
      <c r="O297" s="67"/>
      <c r="P297" s="67"/>
      <c r="Q297" s="67"/>
      <c r="R297" s="67"/>
      <c r="S297" s="67"/>
      <c r="T297" s="67"/>
      <c r="U297" s="67"/>
      <c r="V297" s="67"/>
      <c r="W297" s="67"/>
      <c r="X297" s="67"/>
      <c r="Y297" s="67"/>
    </row>
    <row r="298" spans="1:25" ht="13">
      <c r="A298" s="59"/>
      <c r="B298" s="60"/>
      <c r="C298" s="60"/>
      <c r="D298" s="66"/>
      <c r="E298" s="67"/>
      <c r="F298" s="67"/>
      <c r="G298" s="67"/>
      <c r="H298" s="67"/>
      <c r="I298" s="67"/>
      <c r="J298" s="67"/>
      <c r="K298" s="67"/>
      <c r="L298" s="67"/>
      <c r="M298" s="67"/>
      <c r="N298" s="67"/>
      <c r="O298" s="67"/>
      <c r="P298" s="67"/>
      <c r="Q298" s="67"/>
      <c r="R298" s="67"/>
      <c r="S298" s="67"/>
      <c r="T298" s="67"/>
      <c r="U298" s="67"/>
      <c r="V298" s="67"/>
      <c r="W298" s="67"/>
      <c r="X298" s="67"/>
      <c r="Y298" s="67"/>
    </row>
    <row r="299" spans="1:25" ht="13">
      <c r="A299" s="59"/>
      <c r="B299" s="60"/>
      <c r="C299" s="60"/>
      <c r="D299" s="66"/>
      <c r="E299" s="67"/>
      <c r="F299" s="67"/>
      <c r="G299" s="67"/>
      <c r="H299" s="67"/>
      <c r="I299" s="67"/>
      <c r="J299" s="67"/>
      <c r="K299" s="67"/>
      <c r="L299" s="67"/>
      <c r="M299" s="67"/>
      <c r="N299" s="67"/>
      <c r="O299" s="67"/>
      <c r="P299" s="67"/>
      <c r="Q299" s="67"/>
      <c r="R299" s="67"/>
      <c r="S299" s="67"/>
      <c r="T299" s="67"/>
      <c r="U299" s="67"/>
      <c r="V299" s="67"/>
      <c r="W299" s="67"/>
      <c r="X299" s="67"/>
      <c r="Y299" s="67"/>
    </row>
    <row r="300" spans="1:25" ht="13">
      <c r="A300" s="59"/>
      <c r="B300" s="60"/>
      <c r="C300" s="60"/>
      <c r="D300" s="66"/>
      <c r="E300" s="67"/>
      <c r="F300" s="67"/>
      <c r="G300" s="67"/>
      <c r="H300" s="67"/>
      <c r="I300" s="67"/>
      <c r="J300" s="67"/>
      <c r="K300" s="67"/>
      <c r="L300" s="67"/>
      <c r="M300" s="67"/>
      <c r="N300" s="67"/>
      <c r="O300" s="67"/>
      <c r="P300" s="67"/>
      <c r="Q300" s="67"/>
      <c r="R300" s="67"/>
      <c r="S300" s="67"/>
      <c r="T300" s="67"/>
      <c r="U300" s="67"/>
      <c r="V300" s="67"/>
      <c r="W300" s="67"/>
      <c r="X300" s="67"/>
      <c r="Y300" s="67"/>
    </row>
    <row r="301" spans="1:25" ht="13">
      <c r="A301" s="59"/>
      <c r="B301" s="60"/>
      <c r="C301" s="60"/>
      <c r="D301" s="66"/>
      <c r="E301" s="67"/>
      <c r="F301" s="67"/>
      <c r="G301" s="67"/>
      <c r="H301" s="67"/>
      <c r="I301" s="67"/>
      <c r="J301" s="67"/>
      <c r="K301" s="67"/>
      <c r="L301" s="67"/>
      <c r="M301" s="67"/>
      <c r="N301" s="67"/>
      <c r="O301" s="67"/>
      <c r="P301" s="67"/>
      <c r="Q301" s="67"/>
      <c r="R301" s="67"/>
      <c r="S301" s="67"/>
      <c r="T301" s="67"/>
      <c r="U301" s="67"/>
      <c r="V301" s="67"/>
      <c r="W301" s="67"/>
      <c r="X301" s="67"/>
      <c r="Y301" s="67"/>
    </row>
    <row r="302" spans="1:25" ht="13">
      <c r="A302" s="59"/>
      <c r="B302" s="60"/>
      <c r="C302" s="60"/>
      <c r="D302" s="66"/>
      <c r="E302" s="67"/>
      <c r="F302" s="67"/>
      <c r="G302" s="67"/>
      <c r="H302" s="67"/>
      <c r="I302" s="67"/>
      <c r="J302" s="67"/>
      <c r="K302" s="67"/>
      <c r="L302" s="67"/>
      <c r="M302" s="67"/>
      <c r="N302" s="67"/>
      <c r="O302" s="67"/>
      <c r="P302" s="67"/>
      <c r="Q302" s="67"/>
      <c r="R302" s="67"/>
      <c r="S302" s="67"/>
      <c r="T302" s="67"/>
      <c r="U302" s="67"/>
      <c r="V302" s="67"/>
      <c r="W302" s="67"/>
      <c r="X302" s="67"/>
      <c r="Y302" s="67"/>
    </row>
    <row r="303" spans="1:25" ht="13">
      <c r="A303" s="59"/>
      <c r="B303" s="60"/>
      <c r="C303" s="60"/>
      <c r="D303" s="66"/>
      <c r="E303" s="67"/>
      <c r="F303" s="67"/>
      <c r="G303" s="67"/>
      <c r="H303" s="67"/>
      <c r="I303" s="67"/>
      <c r="J303" s="67"/>
      <c r="K303" s="67"/>
      <c r="L303" s="67"/>
      <c r="M303" s="67"/>
      <c r="N303" s="67"/>
      <c r="O303" s="67"/>
      <c r="P303" s="67"/>
      <c r="Q303" s="67"/>
      <c r="R303" s="67"/>
      <c r="S303" s="67"/>
      <c r="T303" s="67"/>
      <c r="U303" s="67"/>
      <c r="V303" s="67"/>
      <c r="W303" s="67"/>
      <c r="X303" s="67"/>
      <c r="Y303" s="67"/>
    </row>
    <row r="304" spans="1:25" ht="13">
      <c r="A304" s="59"/>
      <c r="B304" s="60"/>
      <c r="C304" s="60"/>
      <c r="D304" s="66"/>
      <c r="E304" s="67"/>
      <c r="F304" s="67"/>
      <c r="G304" s="67"/>
      <c r="H304" s="67"/>
      <c r="I304" s="67"/>
      <c r="J304" s="67"/>
      <c r="K304" s="67"/>
      <c r="L304" s="67"/>
      <c r="M304" s="67"/>
      <c r="N304" s="67"/>
      <c r="O304" s="67"/>
      <c r="P304" s="67"/>
      <c r="Q304" s="67"/>
      <c r="R304" s="67"/>
      <c r="S304" s="67"/>
      <c r="T304" s="67"/>
      <c r="U304" s="67"/>
      <c r="V304" s="67"/>
      <c r="W304" s="67"/>
      <c r="X304" s="67"/>
      <c r="Y304" s="67"/>
    </row>
    <row r="305" spans="1:25" ht="13">
      <c r="A305" s="59"/>
      <c r="B305" s="60"/>
      <c r="C305" s="60"/>
      <c r="D305" s="66"/>
      <c r="E305" s="67"/>
      <c r="F305" s="67"/>
      <c r="G305" s="67"/>
      <c r="H305" s="67"/>
      <c r="I305" s="67"/>
      <c r="J305" s="67"/>
      <c r="K305" s="67"/>
      <c r="L305" s="67"/>
      <c r="M305" s="67"/>
      <c r="N305" s="67"/>
      <c r="O305" s="67"/>
      <c r="P305" s="67"/>
      <c r="Q305" s="67"/>
      <c r="R305" s="67"/>
      <c r="S305" s="67"/>
      <c r="T305" s="67"/>
      <c r="U305" s="67"/>
      <c r="V305" s="67"/>
      <c r="W305" s="67"/>
      <c r="X305" s="67"/>
      <c r="Y305" s="67"/>
    </row>
    <row r="306" spans="1:25" ht="13">
      <c r="A306" s="59"/>
      <c r="B306" s="60"/>
      <c r="C306" s="60"/>
      <c r="D306" s="66"/>
      <c r="E306" s="67"/>
      <c r="F306" s="67"/>
      <c r="G306" s="67"/>
      <c r="H306" s="67"/>
      <c r="I306" s="67"/>
      <c r="J306" s="67"/>
      <c r="K306" s="67"/>
      <c r="L306" s="67"/>
      <c r="M306" s="67"/>
      <c r="N306" s="67"/>
      <c r="O306" s="67"/>
      <c r="P306" s="67"/>
      <c r="Q306" s="67"/>
      <c r="R306" s="67"/>
      <c r="S306" s="67"/>
      <c r="T306" s="67"/>
      <c r="U306" s="67"/>
      <c r="V306" s="67"/>
      <c r="W306" s="67"/>
      <c r="X306" s="67"/>
      <c r="Y306" s="67"/>
    </row>
    <row r="307" spans="1:25" ht="13">
      <c r="A307" s="59"/>
      <c r="B307" s="60"/>
      <c r="C307" s="60"/>
      <c r="D307" s="66"/>
      <c r="E307" s="67"/>
      <c r="F307" s="67"/>
      <c r="G307" s="67"/>
      <c r="H307" s="67"/>
      <c r="I307" s="67"/>
      <c r="J307" s="67"/>
      <c r="K307" s="67"/>
      <c r="L307" s="67"/>
      <c r="M307" s="67"/>
      <c r="N307" s="67"/>
      <c r="O307" s="67"/>
      <c r="P307" s="67"/>
      <c r="Q307" s="67"/>
      <c r="R307" s="67"/>
      <c r="S307" s="67"/>
      <c r="T307" s="67"/>
      <c r="U307" s="67"/>
      <c r="V307" s="67"/>
      <c r="W307" s="67"/>
      <c r="X307" s="67"/>
      <c r="Y307" s="67"/>
    </row>
    <row r="308" spans="1:25" ht="13">
      <c r="A308" s="59"/>
      <c r="B308" s="60"/>
      <c r="C308" s="60"/>
      <c r="D308" s="66"/>
      <c r="E308" s="67"/>
      <c r="F308" s="67"/>
      <c r="G308" s="67"/>
      <c r="H308" s="67"/>
      <c r="I308" s="67"/>
      <c r="J308" s="67"/>
      <c r="K308" s="67"/>
      <c r="L308" s="67"/>
      <c r="M308" s="67"/>
      <c r="N308" s="67"/>
      <c r="O308" s="67"/>
      <c r="P308" s="67"/>
      <c r="Q308" s="67"/>
      <c r="R308" s="67"/>
      <c r="S308" s="67"/>
      <c r="T308" s="67"/>
      <c r="U308" s="67"/>
      <c r="V308" s="67"/>
      <c r="W308" s="67"/>
      <c r="X308" s="67"/>
      <c r="Y308" s="67"/>
    </row>
    <row r="309" spans="1:25" ht="13">
      <c r="A309" s="59"/>
      <c r="B309" s="60"/>
      <c r="C309" s="60"/>
      <c r="D309" s="66"/>
      <c r="E309" s="67"/>
      <c r="F309" s="67"/>
      <c r="G309" s="67"/>
      <c r="H309" s="67"/>
      <c r="I309" s="67"/>
      <c r="J309" s="67"/>
      <c r="K309" s="67"/>
      <c r="L309" s="67"/>
      <c r="M309" s="67"/>
      <c r="N309" s="67"/>
      <c r="O309" s="67"/>
      <c r="P309" s="67"/>
      <c r="Q309" s="67"/>
      <c r="R309" s="67"/>
      <c r="S309" s="67"/>
      <c r="T309" s="67"/>
      <c r="U309" s="67"/>
      <c r="V309" s="67"/>
      <c r="W309" s="67"/>
      <c r="X309" s="67"/>
      <c r="Y309" s="67"/>
    </row>
    <row r="310" spans="1:25" ht="13">
      <c r="A310" s="59"/>
      <c r="B310" s="60"/>
      <c r="C310" s="60"/>
      <c r="D310" s="66"/>
      <c r="E310" s="67"/>
      <c r="F310" s="67"/>
      <c r="G310" s="67"/>
      <c r="H310" s="67"/>
      <c r="I310" s="67"/>
      <c r="J310" s="67"/>
      <c r="K310" s="67"/>
      <c r="L310" s="67"/>
      <c r="M310" s="67"/>
      <c r="N310" s="67"/>
      <c r="O310" s="67"/>
      <c r="P310" s="67"/>
      <c r="Q310" s="67"/>
      <c r="R310" s="67"/>
      <c r="S310" s="67"/>
      <c r="T310" s="67"/>
      <c r="U310" s="67"/>
      <c r="V310" s="67"/>
      <c r="W310" s="67"/>
      <c r="X310" s="67"/>
      <c r="Y310" s="67"/>
    </row>
    <row r="311" spans="1:25" ht="13">
      <c r="A311" s="59"/>
      <c r="B311" s="60"/>
      <c r="C311" s="60"/>
      <c r="D311" s="66"/>
      <c r="E311" s="67"/>
      <c r="F311" s="67"/>
      <c r="G311" s="67"/>
      <c r="H311" s="67"/>
      <c r="I311" s="67"/>
      <c r="J311" s="67"/>
      <c r="K311" s="67"/>
      <c r="L311" s="67"/>
      <c r="M311" s="67"/>
      <c r="N311" s="67"/>
      <c r="O311" s="67"/>
      <c r="P311" s="67"/>
      <c r="Q311" s="67"/>
      <c r="R311" s="67"/>
      <c r="S311" s="67"/>
      <c r="T311" s="67"/>
      <c r="U311" s="67"/>
      <c r="V311" s="67"/>
      <c r="W311" s="67"/>
      <c r="X311" s="67"/>
      <c r="Y311" s="67"/>
    </row>
    <row r="312" spans="1:25" ht="13">
      <c r="A312" s="59"/>
      <c r="B312" s="60"/>
      <c r="C312" s="60"/>
      <c r="D312" s="66"/>
      <c r="E312" s="67"/>
      <c r="F312" s="67"/>
      <c r="G312" s="67"/>
      <c r="H312" s="67"/>
      <c r="I312" s="67"/>
      <c r="J312" s="67"/>
      <c r="K312" s="67"/>
      <c r="L312" s="67"/>
      <c r="M312" s="67"/>
      <c r="N312" s="67"/>
      <c r="O312" s="67"/>
      <c r="P312" s="67"/>
      <c r="Q312" s="67"/>
      <c r="R312" s="67"/>
      <c r="S312" s="67"/>
      <c r="T312" s="67"/>
      <c r="U312" s="67"/>
      <c r="V312" s="67"/>
      <c r="W312" s="67"/>
      <c r="X312" s="67"/>
      <c r="Y312" s="67"/>
    </row>
    <row r="313" spans="1:25" ht="13">
      <c r="A313" s="59"/>
      <c r="B313" s="60"/>
      <c r="C313" s="60"/>
      <c r="D313" s="66"/>
      <c r="E313" s="67"/>
      <c r="F313" s="67"/>
      <c r="G313" s="67"/>
      <c r="H313" s="67"/>
      <c r="I313" s="67"/>
      <c r="J313" s="67"/>
      <c r="K313" s="67"/>
      <c r="L313" s="67"/>
      <c r="M313" s="67"/>
      <c r="N313" s="67"/>
      <c r="O313" s="67"/>
      <c r="P313" s="67"/>
      <c r="Q313" s="67"/>
      <c r="R313" s="67"/>
      <c r="S313" s="67"/>
      <c r="T313" s="67"/>
      <c r="U313" s="67"/>
      <c r="V313" s="67"/>
      <c r="W313" s="67"/>
      <c r="X313" s="67"/>
      <c r="Y313" s="67"/>
    </row>
    <row r="314" spans="1:25" ht="13">
      <c r="A314" s="59"/>
      <c r="B314" s="60"/>
      <c r="C314" s="60"/>
      <c r="D314" s="66"/>
      <c r="E314" s="67"/>
      <c r="F314" s="67"/>
      <c r="G314" s="67"/>
      <c r="H314" s="67"/>
      <c r="I314" s="67"/>
      <c r="J314" s="67"/>
      <c r="K314" s="67"/>
      <c r="L314" s="67"/>
      <c r="M314" s="67"/>
      <c r="N314" s="67"/>
      <c r="O314" s="67"/>
      <c r="P314" s="67"/>
      <c r="Q314" s="67"/>
      <c r="R314" s="67"/>
      <c r="S314" s="67"/>
      <c r="T314" s="67"/>
      <c r="U314" s="67"/>
      <c r="V314" s="67"/>
      <c r="W314" s="67"/>
      <c r="X314" s="67"/>
      <c r="Y314" s="67"/>
    </row>
    <row r="315" spans="1:25" ht="13">
      <c r="A315" s="59"/>
      <c r="B315" s="60"/>
      <c r="C315" s="60"/>
      <c r="D315" s="66"/>
      <c r="E315" s="67"/>
      <c r="F315" s="67"/>
      <c r="G315" s="67"/>
      <c r="H315" s="67"/>
      <c r="I315" s="67"/>
      <c r="J315" s="67"/>
      <c r="K315" s="67"/>
      <c r="L315" s="67"/>
      <c r="M315" s="67"/>
      <c r="N315" s="67"/>
      <c r="O315" s="67"/>
      <c r="P315" s="67"/>
      <c r="Q315" s="67"/>
      <c r="R315" s="67"/>
      <c r="S315" s="67"/>
      <c r="T315" s="67"/>
      <c r="U315" s="67"/>
      <c r="V315" s="67"/>
      <c r="W315" s="67"/>
      <c r="X315" s="67"/>
      <c r="Y315" s="67"/>
    </row>
    <row r="316" spans="1:25" ht="13">
      <c r="A316" s="59"/>
      <c r="B316" s="60"/>
      <c r="C316" s="60"/>
      <c r="D316" s="66"/>
      <c r="E316" s="67"/>
      <c r="F316" s="67"/>
      <c r="G316" s="67"/>
      <c r="H316" s="67"/>
      <c r="I316" s="67"/>
      <c r="J316" s="67"/>
      <c r="K316" s="67"/>
      <c r="L316" s="67"/>
      <c r="M316" s="67"/>
      <c r="N316" s="67"/>
      <c r="O316" s="67"/>
      <c r="P316" s="67"/>
      <c r="Q316" s="67"/>
      <c r="R316" s="67"/>
      <c r="S316" s="67"/>
      <c r="T316" s="67"/>
      <c r="U316" s="67"/>
      <c r="V316" s="67"/>
      <c r="W316" s="67"/>
      <c r="X316" s="67"/>
      <c r="Y316" s="67"/>
    </row>
    <row r="317" spans="1:25" ht="13">
      <c r="A317" s="59"/>
      <c r="B317" s="60"/>
      <c r="C317" s="60"/>
      <c r="D317" s="66"/>
      <c r="E317" s="67"/>
      <c r="F317" s="67"/>
      <c r="G317" s="67"/>
      <c r="H317" s="67"/>
      <c r="I317" s="67"/>
      <c r="J317" s="67"/>
      <c r="K317" s="67"/>
      <c r="L317" s="67"/>
      <c r="M317" s="67"/>
      <c r="N317" s="67"/>
      <c r="O317" s="67"/>
      <c r="P317" s="67"/>
      <c r="Q317" s="67"/>
      <c r="R317" s="67"/>
      <c r="S317" s="67"/>
      <c r="T317" s="67"/>
      <c r="U317" s="67"/>
      <c r="V317" s="67"/>
      <c r="W317" s="67"/>
      <c r="X317" s="67"/>
      <c r="Y317" s="67"/>
    </row>
    <row r="318" spans="1:25" ht="13">
      <c r="A318" s="59"/>
      <c r="B318" s="60"/>
      <c r="C318" s="60"/>
      <c r="D318" s="66"/>
      <c r="E318" s="67"/>
      <c r="F318" s="67"/>
      <c r="G318" s="67"/>
      <c r="H318" s="67"/>
      <c r="I318" s="67"/>
      <c r="J318" s="67"/>
      <c r="K318" s="67"/>
      <c r="L318" s="67"/>
      <c r="M318" s="67"/>
      <c r="N318" s="67"/>
      <c r="O318" s="67"/>
      <c r="P318" s="67"/>
      <c r="Q318" s="67"/>
      <c r="R318" s="67"/>
      <c r="S318" s="67"/>
      <c r="T318" s="67"/>
      <c r="U318" s="67"/>
      <c r="V318" s="67"/>
      <c r="W318" s="67"/>
      <c r="X318" s="67"/>
      <c r="Y318" s="67"/>
    </row>
    <row r="319" spans="1:25" ht="13">
      <c r="A319" s="59"/>
      <c r="B319" s="60"/>
      <c r="C319" s="60"/>
      <c r="D319" s="66"/>
      <c r="E319" s="67"/>
      <c r="F319" s="67"/>
      <c r="G319" s="67"/>
      <c r="H319" s="67"/>
      <c r="I319" s="67"/>
      <c r="J319" s="67"/>
      <c r="K319" s="67"/>
      <c r="L319" s="67"/>
      <c r="M319" s="67"/>
      <c r="N319" s="67"/>
      <c r="O319" s="67"/>
      <c r="P319" s="67"/>
      <c r="Q319" s="67"/>
      <c r="R319" s="67"/>
      <c r="S319" s="67"/>
      <c r="T319" s="67"/>
      <c r="U319" s="67"/>
      <c r="V319" s="67"/>
      <c r="W319" s="67"/>
      <c r="X319" s="67"/>
      <c r="Y319" s="67"/>
    </row>
    <row r="320" spans="1:25" ht="13">
      <c r="A320" s="59"/>
      <c r="B320" s="60"/>
      <c r="C320" s="60"/>
      <c r="D320" s="66"/>
      <c r="E320" s="67"/>
      <c r="F320" s="67"/>
      <c r="G320" s="67"/>
      <c r="H320" s="67"/>
      <c r="I320" s="67"/>
      <c r="J320" s="67"/>
      <c r="K320" s="67"/>
      <c r="L320" s="67"/>
      <c r="M320" s="67"/>
      <c r="N320" s="67"/>
      <c r="O320" s="67"/>
      <c r="P320" s="67"/>
      <c r="Q320" s="67"/>
      <c r="R320" s="67"/>
      <c r="S320" s="67"/>
      <c r="T320" s="67"/>
      <c r="U320" s="67"/>
      <c r="V320" s="67"/>
      <c r="W320" s="67"/>
      <c r="X320" s="67"/>
      <c r="Y320" s="67"/>
    </row>
    <row r="321" spans="1:25" ht="13">
      <c r="A321" s="59"/>
      <c r="B321" s="60"/>
      <c r="C321" s="60"/>
      <c r="D321" s="66"/>
      <c r="E321" s="67"/>
      <c r="F321" s="67"/>
      <c r="G321" s="67"/>
      <c r="H321" s="67"/>
      <c r="I321" s="67"/>
      <c r="J321" s="67"/>
      <c r="K321" s="67"/>
      <c r="L321" s="67"/>
      <c r="M321" s="67"/>
      <c r="N321" s="67"/>
      <c r="O321" s="67"/>
      <c r="P321" s="67"/>
      <c r="Q321" s="67"/>
      <c r="R321" s="67"/>
      <c r="S321" s="67"/>
      <c r="T321" s="67"/>
      <c r="U321" s="67"/>
      <c r="V321" s="67"/>
      <c r="W321" s="67"/>
      <c r="X321" s="67"/>
      <c r="Y321" s="67"/>
    </row>
    <row r="322" spans="1:25" ht="13">
      <c r="A322" s="59"/>
      <c r="B322" s="60"/>
      <c r="C322" s="60"/>
      <c r="D322" s="66"/>
      <c r="E322" s="67"/>
      <c r="F322" s="67"/>
      <c r="G322" s="67"/>
      <c r="H322" s="67"/>
      <c r="I322" s="67"/>
      <c r="J322" s="67"/>
      <c r="K322" s="67"/>
      <c r="L322" s="67"/>
      <c r="M322" s="67"/>
      <c r="N322" s="67"/>
      <c r="O322" s="67"/>
      <c r="P322" s="67"/>
      <c r="Q322" s="67"/>
      <c r="R322" s="67"/>
      <c r="S322" s="67"/>
      <c r="T322" s="67"/>
      <c r="U322" s="67"/>
      <c r="V322" s="67"/>
      <c r="W322" s="67"/>
      <c r="X322" s="67"/>
      <c r="Y322" s="67"/>
    </row>
    <row r="323" spans="1:25" ht="13">
      <c r="A323" s="59"/>
      <c r="B323" s="60"/>
      <c r="C323" s="60"/>
      <c r="D323" s="66"/>
      <c r="E323" s="67"/>
      <c r="F323" s="67"/>
      <c r="G323" s="67"/>
      <c r="H323" s="67"/>
      <c r="I323" s="67"/>
      <c r="J323" s="67"/>
      <c r="K323" s="67"/>
      <c r="L323" s="67"/>
      <c r="M323" s="67"/>
      <c r="N323" s="67"/>
      <c r="O323" s="67"/>
      <c r="P323" s="67"/>
      <c r="Q323" s="67"/>
      <c r="R323" s="67"/>
      <c r="S323" s="67"/>
      <c r="T323" s="67"/>
      <c r="U323" s="67"/>
      <c r="V323" s="67"/>
      <c r="W323" s="67"/>
      <c r="X323" s="67"/>
      <c r="Y323" s="67"/>
    </row>
    <row r="324" spans="1:25" ht="13">
      <c r="A324" s="59"/>
      <c r="B324" s="60"/>
      <c r="C324" s="60"/>
      <c r="D324" s="66"/>
      <c r="E324" s="67"/>
      <c r="F324" s="67"/>
      <c r="G324" s="67"/>
      <c r="H324" s="67"/>
      <c r="I324" s="67"/>
      <c r="J324" s="67"/>
      <c r="K324" s="67"/>
      <c r="L324" s="67"/>
      <c r="M324" s="67"/>
      <c r="N324" s="67"/>
      <c r="O324" s="67"/>
      <c r="P324" s="67"/>
      <c r="Q324" s="67"/>
      <c r="R324" s="67"/>
      <c r="S324" s="67"/>
      <c r="T324" s="67"/>
      <c r="U324" s="67"/>
      <c r="V324" s="67"/>
      <c r="W324" s="67"/>
      <c r="X324" s="67"/>
      <c r="Y324" s="67"/>
    </row>
    <row r="325" spans="1:25" ht="13">
      <c r="A325" s="59"/>
      <c r="B325" s="60"/>
      <c r="C325" s="60"/>
      <c r="D325" s="66"/>
      <c r="E325" s="67"/>
      <c r="F325" s="67"/>
      <c r="G325" s="67"/>
      <c r="H325" s="67"/>
      <c r="I325" s="67"/>
      <c r="J325" s="67"/>
      <c r="K325" s="67"/>
      <c r="L325" s="67"/>
      <c r="M325" s="67"/>
      <c r="N325" s="67"/>
      <c r="O325" s="67"/>
      <c r="P325" s="67"/>
      <c r="Q325" s="67"/>
      <c r="R325" s="67"/>
      <c r="S325" s="67"/>
      <c r="T325" s="67"/>
      <c r="U325" s="67"/>
      <c r="V325" s="67"/>
      <c r="W325" s="67"/>
      <c r="X325" s="67"/>
      <c r="Y325" s="67"/>
    </row>
    <row r="326" spans="1:25" ht="13">
      <c r="A326" s="59"/>
      <c r="B326" s="60"/>
      <c r="C326" s="60"/>
      <c r="D326" s="66"/>
      <c r="E326" s="67"/>
      <c r="F326" s="67"/>
      <c r="G326" s="67"/>
      <c r="H326" s="67"/>
      <c r="I326" s="67"/>
      <c r="J326" s="67"/>
      <c r="K326" s="67"/>
      <c r="L326" s="67"/>
      <c r="M326" s="67"/>
      <c r="N326" s="67"/>
      <c r="O326" s="67"/>
      <c r="P326" s="67"/>
      <c r="Q326" s="67"/>
      <c r="R326" s="67"/>
      <c r="S326" s="67"/>
      <c r="T326" s="67"/>
      <c r="U326" s="67"/>
      <c r="V326" s="67"/>
      <c r="W326" s="67"/>
      <c r="X326" s="67"/>
      <c r="Y326" s="67"/>
    </row>
    <row r="327" spans="1:25" ht="13">
      <c r="A327" s="59"/>
      <c r="B327" s="60"/>
      <c r="C327" s="60"/>
      <c r="D327" s="66"/>
      <c r="E327" s="67"/>
      <c r="F327" s="67"/>
      <c r="G327" s="67"/>
      <c r="H327" s="67"/>
      <c r="I327" s="67"/>
      <c r="J327" s="67"/>
      <c r="K327" s="67"/>
      <c r="L327" s="67"/>
      <c r="M327" s="67"/>
      <c r="N327" s="67"/>
      <c r="O327" s="67"/>
      <c r="P327" s="67"/>
      <c r="Q327" s="67"/>
      <c r="R327" s="67"/>
      <c r="S327" s="67"/>
      <c r="T327" s="67"/>
      <c r="U327" s="67"/>
      <c r="V327" s="67"/>
      <c r="W327" s="67"/>
      <c r="X327" s="67"/>
      <c r="Y327" s="67"/>
    </row>
    <row r="328" spans="1:25" ht="13">
      <c r="A328" s="59"/>
      <c r="B328" s="60"/>
      <c r="C328" s="60"/>
      <c r="D328" s="66"/>
      <c r="E328" s="67"/>
      <c r="F328" s="67"/>
      <c r="G328" s="67"/>
      <c r="H328" s="67"/>
      <c r="I328" s="67"/>
      <c r="J328" s="67"/>
      <c r="K328" s="67"/>
      <c r="L328" s="67"/>
      <c r="M328" s="67"/>
      <c r="N328" s="67"/>
      <c r="O328" s="67"/>
      <c r="P328" s="67"/>
      <c r="Q328" s="67"/>
      <c r="R328" s="67"/>
      <c r="S328" s="67"/>
      <c r="T328" s="67"/>
      <c r="U328" s="67"/>
      <c r="V328" s="67"/>
      <c r="W328" s="67"/>
      <c r="X328" s="67"/>
      <c r="Y328" s="67"/>
    </row>
    <row r="329" spans="1:25" ht="13">
      <c r="A329" s="59"/>
      <c r="B329" s="60"/>
      <c r="C329" s="60"/>
      <c r="D329" s="66"/>
      <c r="E329" s="67"/>
      <c r="F329" s="67"/>
      <c r="G329" s="67"/>
      <c r="H329" s="67"/>
      <c r="I329" s="67"/>
      <c r="J329" s="67"/>
      <c r="K329" s="67"/>
      <c r="L329" s="67"/>
      <c r="M329" s="67"/>
      <c r="N329" s="67"/>
      <c r="O329" s="67"/>
      <c r="P329" s="67"/>
      <c r="Q329" s="67"/>
      <c r="R329" s="67"/>
      <c r="S329" s="67"/>
      <c r="T329" s="67"/>
      <c r="U329" s="67"/>
      <c r="V329" s="67"/>
      <c r="W329" s="67"/>
      <c r="X329" s="67"/>
      <c r="Y329" s="67"/>
    </row>
    <row r="330" spans="1:25" ht="13">
      <c r="A330" s="59"/>
      <c r="B330" s="60"/>
      <c r="C330" s="60"/>
      <c r="D330" s="66"/>
      <c r="E330" s="67"/>
      <c r="F330" s="67"/>
      <c r="G330" s="67"/>
      <c r="H330" s="67"/>
      <c r="I330" s="67"/>
      <c r="J330" s="67"/>
      <c r="K330" s="67"/>
      <c r="L330" s="67"/>
      <c r="M330" s="67"/>
      <c r="N330" s="67"/>
      <c r="O330" s="67"/>
      <c r="P330" s="67"/>
      <c r="Q330" s="67"/>
      <c r="R330" s="67"/>
      <c r="S330" s="67"/>
      <c r="T330" s="67"/>
      <c r="U330" s="67"/>
      <c r="V330" s="67"/>
      <c r="W330" s="67"/>
      <c r="X330" s="67"/>
      <c r="Y330" s="67"/>
    </row>
    <row r="331" spans="1:25" ht="13">
      <c r="A331" s="59"/>
      <c r="B331" s="60"/>
      <c r="C331" s="60"/>
      <c r="D331" s="66"/>
      <c r="E331" s="67"/>
      <c r="F331" s="67"/>
      <c r="G331" s="67"/>
      <c r="H331" s="67"/>
      <c r="I331" s="67"/>
      <c r="J331" s="67"/>
      <c r="K331" s="67"/>
      <c r="L331" s="67"/>
      <c r="M331" s="67"/>
      <c r="N331" s="67"/>
      <c r="O331" s="67"/>
      <c r="P331" s="67"/>
      <c r="Q331" s="67"/>
      <c r="R331" s="67"/>
      <c r="S331" s="67"/>
      <c r="T331" s="67"/>
      <c r="U331" s="67"/>
      <c r="V331" s="67"/>
      <c r="W331" s="67"/>
      <c r="X331" s="67"/>
      <c r="Y331" s="67"/>
    </row>
    <row r="332" spans="1:25" ht="13">
      <c r="A332" s="59"/>
      <c r="B332" s="60"/>
      <c r="C332" s="60"/>
      <c r="D332" s="66"/>
      <c r="E332" s="67"/>
      <c r="F332" s="67"/>
      <c r="G332" s="67"/>
      <c r="H332" s="67"/>
      <c r="I332" s="67"/>
      <c r="J332" s="67"/>
      <c r="K332" s="67"/>
      <c r="L332" s="67"/>
      <c r="M332" s="67"/>
      <c r="N332" s="67"/>
      <c r="O332" s="67"/>
      <c r="P332" s="67"/>
      <c r="Q332" s="67"/>
      <c r="R332" s="67"/>
      <c r="S332" s="67"/>
      <c r="T332" s="67"/>
      <c r="U332" s="67"/>
      <c r="V332" s="67"/>
      <c r="W332" s="67"/>
      <c r="X332" s="67"/>
      <c r="Y332" s="67"/>
    </row>
    <row r="333" spans="1:25" ht="13">
      <c r="A333" s="59"/>
      <c r="B333" s="60"/>
      <c r="C333" s="60"/>
      <c r="D333" s="66"/>
      <c r="E333" s="67"/>
      <c r="F333" s="67"/>
      <c r="G333" s="67"/>
      <c r="H333" s="67"/>
      <c r="I333" s="67"/>
      <c r="J333" s="67"/>
      <c r="K333" s="67"/>
      <c r="L333" s="67"/>
      <c r="M333" s="67"/>
      <c r="N333" s="67"/>
      <c r="O333" s="67"/>
      <c r="P333" s="67"/>
      <c r="Q333" s="67"/>
      <c r="R333" s="67"/>
      <c r="S333" s="67"/>
      <c r="T333" s="67"/>
      <c r="U333" s="67"/>
      <c r="V333" s="67"/>
      <c r="W333" s="67"/>
      <c r="X333" s="67"/>
      <c r="Y333" s="67"/>
    </row>
    <row r="334" spans="1:25" ht="13">
      <c r="A334" s="59"/>
      <c r="B334" s="60"/>
      <c r="C334" s="60"/>
      <c r="D334" s="66"/>
      <c r="E334" s="67"/>
      <c r="F334" s="67"/>
      <c r="G334" s="67"/>
      <c r="H334" s="67"/>
      <c r="I334" s="67"/>
      <c r="J334" s="67"/>
      <c r="K334" s="67"/>
      <c r="L334" s="67"/>
      <c r="M334" s="67"/>
      <c r="N334" s="67"/>
      <c r="O334" s="67"/>
      <c r="P334" s="67"/>
      <c r="Q334" s="67"/>
      <c r="R334" s="67"/>
      <c r="S334" s="67"/>
      <c r="T334" s="67"/>
      <c r="U334" s="67"/>
      <c r="V334" s="67"/>
      <c r="W334" s="67"/>
      <c r="X334" s="67"/>
      <c r="Y334" s="67"/>
    </row>
    <row r="335" spans="1:25" ht="13">
      <c r="A335" s="59"/>
      <c r="B335" s="60"/>
      <c r="C335" s="60"/>
      <c r="D335" s="66"/>
      <c r="E335" s="67"/>
      <c r="F335" s="67"/>
      <c r="G335" s="67"/>
      <c r="H335" s="67"/>
      <c r="I335" s="67"/>
      <c r="J335" s="67"/>
      <c r="K335" s="67"/>
      <c r="L335" s="67"/>
      <c r="M335" s="67"/>
      <c r="N335" s="67"/>
      <c r="O335" s="67"/>
      <c r="P335" s="67"/>
      <c r="Q335" s="67"/>
      <c r="R335" s="67"/>
      <c r="S335" s="67"/>
      <c r="T335" s="67"/>
      <c r="U335" s="67"/>
      <c r="V335" s="67"/>
      <c r="W335" s="67"/>
      <c r="X335" s="67"/>
      <c r="Y335" s="67"/>
    </row>
    <row r="336" spans="1:25" ht="13">
      <c r="A336" s="59"/>
      <c r="B336" s="60"/>
      <c r="C336" s="60"/>
      <c r="D336" s="66"/>
      <c r="E336" s="67"/>
      <c r="F336" s="67"/>
      <c r="G336" s="67"/>
      <c r="H336" s="67"/>
      <c r="I336" s="67"/>
      <c r="J336" s="67"/>
      <c r="K336" s="67"/>
      <c r="L336" s="67"/>
      <c r="M336" s="67"/>
      <c r="N336" s="67"/>
      <c r="O336" s="67"/>
      <c r="P336" s="67"/>
      <c r="Q336" s="67"/>
      <c r="R336" s="67"/>
      <c r="S336" s="67"/>
      <c r="T336" s="67"/>
      <c r="U336" s="67"/>
      <c r="V336" s="67"/>
      <c r="W336" s="67"/>
      <c r="X336" s="67"/>
      <c r="Y336" s="67"/>
    </row>
    <row r="337" spans="1:25" ht="13">
      <c r="A337" s="59"/>
      <c r="B337" s="60"/>
      <c r="C337" s="60"/>
      <c r="D337" s="66"/>
      <c r="E337" s="67"/>
      <c r="F337" s="67"/>
      <c r="G337" s="67"/>
      <c r="H337" s="67"/>
      <c r="I337" s="67"/>
      <c r="J337" s="67"/>
      <c r="K337" s="67"/>
      <c r="L337" s="67"/>
      <c r="M337" s="67"/>
      <c r="N337" s="67"/>
      <c r="O337" s="67"/>
      <c r="P337" s="67"/>
      <c r="Q337" s="67"/>
      <c r="R337" s="67"/>
      <c r="S337" s="67"/>
      <c r="T337" s="67"/>
      <c r="U337" s="67"/>
      <c r="V337" s="67"/>
      <c r="W337" s="67"/>
      <c r="X337" s="67"/>
      <c r="Y337" s="67"/>
    </row>
    <row r="338" spans="1:25" ht="13">
      <c r="A338" s="59"/>
      <c r="B338" s="60"/>
      <c r="C338" s="60"/>
      <c r="D338" s="66"/>
      <c r="E338" s="67"/>
      <c r="F338" s="67"/>
      <c r="G338" s="67"/>
      <c r="H338" s="67"/>
      <c r="I338" s="67"/>
      <c r="J338" s="67"/>
      <c r="K338" s="67"/>
      <c r="L338" s="67"/>
      <c r="M338" s="67"/>
      <c r="N338" s="67"/>
      <c r="O338" s="67"/>
      <c r="P338" s="67"/>
      <c r="Q338" s="67"/>
      <c r="R338" s="67"/>
      <c r="S338" s="67"/>
      <c r="T338" s="67"/>
      <c r="U338" s="67"/>
      <c r="V338" s="67"/>
      <c r="W338" s="67"/>
      <c r="X338" s="67"/>
      <c r="Y338" s="67"/>
    </row>
    <row r="339" spans="1:25" ht="13">
      <c r="A339" s="59"/>
      <c r="B339" s="60"/>
      <c r="C339" s="60"/>
      <c r="D339" s="66"/>
      <c r="E339" s="67"/>
      <c r="F339" s="67"/>
      <c r="G339" s="67"/>
      <c r="H339" s="67"/>
      <c r="I339" s="67"/>
      <c r="J339" s="67"/>
      <c r="K339" s="67"/>
      <c r="L339" s="67"/>
      <c r="M339" s="67"/>
      <c r="N339" s="67"/>
      <c r="O339" s="67"/>
      <c r="P339" s="67"/>
      <c r="Q339" s="67"/>
      <c r="R339" s="67"/>
      <c r="S339" s="67"/>
      <c r="T339" s="67"/>
      <c r="U339" s="67"/>
      <c r="V339" s="67"/>
      <c r="W339" s="67"/>
      <c r="X339" s="67"/>
      <c r="Y339" s="67"/>
    </row>
    <row r="340" spans="1:25" ht="13">
      <c r="A340" s="59"/>
      <c r="B340" s="60"/>
      <c r="C340" s="60"/>
      <c r="D340" s="66"/>
      <c r="E340" s="67"/>
      <c r="F340" s="67"/>
      <c r="G340" s="67"/>
      <c r="H340" s="67"/>
      <c r="I340" s="67"/>
      <c r="J340" s="67"/>
      <c r="K340" s="67"/>
      <c r="L340" s="67"/>
      <c r="M340" s="67"/>
      <c r="N340" s="67"/>
      <c r="O340" s="67"/>
      <c r="P340" s="67"/>
      <c r="Q340" s="67"/>
      <c r="R340" s="67"/>
      <c r="S340" s="67"/>
      <c r="T340" s="67"/>
      <c r="U340" s="67"/>
      <c r="V340" s="67"/>
      <c r="W340" s="67"/>
      <c r="X340" s="67"/>
      <c r="Y340" s="67"/>
    </row>
    <row r="341" spans="1:25" ht="13">
      <c r="A341" s="59"/>
      <c r="B341" s="60"/>
      <c r="C341" s="60"/>
      <c r="D341" s="66"/>
      <c r="E341" s="67"/>
      <c r="F341" s="67"/>
      <c r="G341" s="67"/>
      <c r="H341" s="67"/>
      <c r="I341" s="67"/>
      <c r="J341" s="67"/>
      <c r="K341" s="67"/>
      <c r="L341" s="67"/>
      <c r="M341" s="67"/>
      <c r="N341" s="67"/>
      <c r="O341" s="67"/>
      <c r="P341" s="67"/>
      <c r="Q341" s="67"/>
      <c r="R341" s="67"/>
      <c r="S341" s="67"/>
      <c r="T341" s="67"/>
      <c r="U341" s="67"/>
      <c r="V341" s="67"/>
      <c r="W341" s="67"/>
      <c r="X341" s="67"/>
      <c r="Y341" s="67"/>
    </row>
    <row r="342" spans="1:25" ht="13">
      <c r="A342" s="59"/>
      <c r="B342" s="60"/>
      <c r="C342" s="60"/>
      <c r="D342" s="66"/>
      <c r="E342" s="67"/>
      <c r="F342" s="67"/>
      <c r="G342" s="67"/>
      <c r="H342" s="67"/>
      <c r="I342" s="67"/>
      <c r="J342" s="67"/>
      <c r="K342" s="67"/>
      <c r="L342" s="67"/>
      <c r="M342" s="67"/>
      <c r="N342" s="67"/>
      <c r="O342" s="67"/>
      <c r="P342" s="67"/>
      <c r="Q342" s="67"/>
      <c r="R342" s="67"/>
      <c r="S342" s="67"/>
      <c r="T342" s="67"/>
      <c r="U342" s="67"/>
      <c r="V342" s="67"/>
      <c r="W342" s="67"/>
      <c r="X342" s="67"/>
      <c r="Y342" s="67"/>
    </row>
    <row r="343" spans="1:25" ht="13">
      <c r="A343" s="59"/>
      <c r="B343" s="60"/>
      <c r="C343" s="60"/>
      <c r="D343" s="66"/>
      <c r="E343" s="67"/>
      <c r="F343" s="67"/>
      <c r="G343" s="67"/>
      <c r="H343" s="67"/>
      <c r="I343" s="67"/>
      <c r="J343" s="67"/>
      <c r="K343" s="67"/>
      <c r="L343" s="67"/>
      <c r="M343" s="67"/>
      <c r="N343" s="67"/>
      <c r="O343" s="67"/>
      <c r="P343" s="67"/>
      <c r="Q343" s="67"/>
      <c r="R343" s="67"/>
      <c r="S343" s="67"/>
      <c r="T343" s="67"/>
      <c r="U343" s="67"/>
      <c r="V343" s="67"/>
      <c r="W343" s="67"/>
      <c r="X343" s="67"/>
      <c r="Y343" s="67"/>
    </row>
    <row r="344" spans="1:25" ht="13">
      <c r="A344" s="59"/>
      <c r="B344" s="60"/>
      <c r="C344" s="60"/>
      <c r="D344" s="66"/>
      <c r="E344" s="67"/>
      <c r="F344" s="67"/>
      <c r="G344" s="67"/>
      <c r="H344" s="67"/>
      <c r="I344" s="67"/>
      <c r="J344" s="67"/>
      <c r="K344" s="67"/>
      <c r="L344" s="67"/>
      <c r="M344" s="67"/>
      <c r="N344" s="67"/>
      <c r="O344" s="67"/>
      <c r="P344" s="67"/>
      <c r="Q344" s="67"/>
      <c r="R344" s="67"/>
      <c r="S344" s="67"/>
      <c r="T344" s="67"/>
      <c r="U344" s="67"/>
      <c r="V344" s="67"/>
      <c r="W344" s="67"/>
      <c r="X344" s="67"/>
      <c r="Y344" s="67"/>
    </row>
    <row r="345" spans="1:25" ht="13">
      <c r="A345" s="59"/>
      <c r="B345" s="60"/>
      <c r="C345" s="60"/>
      <c r="D345" s="66"/>
      <c r="E345" s="67"/>
      <c r="F345" s="67"/>
      <c r="G345" s="67"/>
      <c r="H345" s="67"/>
      <c r="I345" s="67"/>
      <c r="J345" s="67"/>
      <c r="K345" s="67"/>
      <c r="L345" s="67"/>
      <c r="M345" s="67"/>
      <c r="N345" s="67"/>
      <c r="O345" s="67"/>
      <c r="P345" s="67"/>
      <c r="Q345" s="67"/>
      <c r="R345" s="67"/>
      <c r="S345" s="67"/>
      <c r="T345" s="67"/>
      <c r="U345" s="67"/>
      <c r="V345" s="67"/>
      <c r="W345" s="67"/>
      <c r="X345" s="67"/>
      <c r="Y345" s="67"/>
    </row>
    <row r="346" spans="1:25" ht="13">
      <c r="A346" s="59"/>
      <c r="B346" s="60"/>
      <c r="C346" s="60"/>
      <c r="D346" s="66"/>
      <c r="E346" s="67"/>
      <c r="F346" s="67"/>
      <c r="G346" s="67"/>
      <c r="H346" s="67"/>
      <c r="I346" s="67"/>
      <c r="J346" s="67"/>
      <c r="K346" s="67"/>
      <c r="L346" s="67"/>
      <c r="M346" s="67"/>
      <c r="N346" s="67"/>
      <c r="O346" s="67"/>
      <c r="P346" s="67"/>
      <c r="Q346" s="67"/>
      <c r="R346" s="67"/>
      <c r="S346" s="67"/>
      <c r="T346" s="67"/>
      <c r="U346" s="67"/>
      <c r="V346" s="67"/>
      <c r="W346" s="67"/>
      <c r="X346" s="67"/>
      <c r="Y346" s="67"/>
    </row>
    <row r="347" spans="1:25" ht="13">
      <c r="A347" s="59"/>
      <c r="B347" s="60"/>
      <c r="C347" s="60"/>
      <c r="D347" s="66"/>
      <c r="E347" s="67"/>
      <c r="F347" s="67"/>
      <c r="G347" s="67"/>
      <c r="H347" s="67"/>
      <c r="I347" s="67"/>
      <c r="J347" s="67"/>
      <c r="K347" s="67"/>
      <c r="L347" s="67"/>
      <c r="M347" s="67"/>
      <c r="N347" s="67"/>
      <c r="O347" s="67"/>
      <c r="P347" s="67"/>
      <c r="Q347" s="67"/>
      <c r="R347" s="67"/>
      <c r="S347" s="67"/>
      <c r="T347" s="67"/>
      <c r="U347" s="67"/>
      <c r="V347" s="67"/>
      <c r="W347" s="67"/>
      <c r="X347" s="67"/>
      <c r="Y347" s="67"/>
    </row>
    <row r="348" spans="1:25" ht="13">
      <c r="A348" s="59"/>
      <c r="B348" s="60"/>
      <c r="C348" s="60"/>
      <c r="D348" s="66"/>
      <c r="E348" s="67"/>
      <c r="F348" s="67"/>
      <c r="G348" s="67"/>
      <c r="H348" s="67"/>
      <c r="I348" s="67"/>
      <c r="J348" s="67"/>
      <c r="K348" s="67"/>
      <c r="L348" s="67"/>
      <c r="M348" s="67"/>
      <c r="N348" s="67"/>
      <c r="O348" s="67"/>
      <c r="P348" s="67"/>
      <c r="Q348" s="67"/>
      <c r="R348" s="67"/>
      <c r="S348" s="67"/>
      <c r="T348" s="67"/>
      <c r="U348" s="67"/>
      <c r="V348" s="67"/>
      <c r="W348" s="67"/>
      <c r="X348" s="67"/>
      <c r="Y348" s="67"/>
    </row>
    <row r="349" spans="1:25" ht="13">
      <c r="A349" s="59"/>
      <c r="B349" s="60"/>
      <c r="C349" s="60"/>
      <c r="D349" s="66"/>
      <c r="E349" s="67"/>
      <c r="F349" s="67"/>
      <c r="G349" s="67"/>
      <c r="H349" s="67"/>
      <c r="I349" s="67"/>
      <c r="J349" s="67"/>
      <c r="K349" s="67"/>
      <c r="L349" s="67"/>
      <c r="M349" s="67"/>
      <c r="N349" s="67"/>
      <c r="O349" s="67"/>
      <c r="P349" s="67"/>
      <c r="Q349" s="67"/>
      <c r="R349" s="67"/>
      <c r="S349" s="67"/>
      <c r="T349" s="67"/>
      <c r="U349" s="67"/>
      <c r="V349" s="67"/>
      <c r="W349" s="67"/>
      <c r="X349" s="67"/>
      <c r="Y349" s="67"/>
    </row>
    <row r="350" spans="1:25" ht="13">
      <c r="A350" s="59"/>
      <c r="B350" s="60"/>
      <c r="C350" s="60"/>
      <c r="D350" s="66"/>
      <c r="E350" s="67"/>
      <c r="F350" s="67"/>
      <c r="G350" s="67"/>
      <c r="H350" s="67"/>
      <c r="I350" s="67"/>
      <c r="J350" s="67"/>
      <c r="K350" s="67"/>
      <c r="L350" s="67"/>
      <c r="M350" s="67"/>
      <c r="N350" s="67"/>
      <c r="O350" s="67"/>
      <c r="P350" s="67"/>
      <c r="Q350" s="67"/>
      <c r="R350" s="67"/>
      <c r="S350" s="67"/>
      <c r="T350" s="67"/>
      <c r="U350" s="67"/>
      <c r="V350" s="67"/>
      <c r="W350" s="67"/>
      <c r="X350" s="67"/>
      <c r="Y350" s="67"/>
    </row>
    <row r="351" spans="1:25" ht="13">
      <c r="A351" s="59"/>
      <c r="B351" s="60"/>
      <c r="C351" s="60"/>
      <c r="D351" s="66"/>
      <c r="E351" s="67"/>
      <c r="F351" s="67"/>
      <c r="G351" s="67"/>
      <c r="H351" s="67"/>
      <c r="I351" s="67"/>
      <c r="J351" s="67"/>
      <c r="K351" s="67"/>
      <c r="L351" s="67"/>
      <c r="M351" s="67"/>
      <c r="N351" s="67"/>
      <c r="O351" s="67"/>
      <c r="P351" s="67"/>
      <c r="Q351" s="67"/>
      <c r="R351" s="67"/>
      <c r="S351" s="67"/>
      <c r="T351" s="67"/>
      <c r="U351" s="67"/>
      <c r="V351" s="67"/>
      <c r="W351" s="67"/>
      <c r="X351" s="67"/>
      <c r="Y351" s="67"/>
    </row>
    <row r="352" spans="1:25" ht="13">
      <c r="A352" s="59"/>
      <c r="B352" s="60"/>
      <c r="C352" s="60"/>
      <c r="D352" s="66"/>
      <c r="E352" s="67"/>
      <c r="F352" s="67"/>
      <c r="G352" s="67"/>
      <c r="H352" s="67"/>
      <c r="I352" s="67"/>
      <c r="J352" s="67"/>
      <c r="K352" s="67"/>
      <c r="L352" s="67"/>
      <c r="M352" s="67"/>
      <c r="N352" s="67"/>
      <c r="O352" s="67"/>
      <c r="P352" s="67"/>
      <c r="Q352" s="67"/>
      <c r="R352" s="67"/>
      <c r="S352" s="67"/>
      <c r="T352" s="67"/>
      <c r="U352" s="67"/>
      <c r="V352" s="67"/>
      <c r="W352" s="67"/>
      <c r="X352" s="67"/>
      <c r="Y352" s="67"/>
    </row>
    <row r="353" spans="1:25" ht="13">
      <c r="A353" s="59"/>
      <c r="B353" s="60"/>
      <c r="C353" s="60"/>
      <c r="D353" s="66"/>
      <c r="E353" s="67"/>
      <c r="F353" s="67"/>
      <c r="G353" s="67"/>
      <c r="H353" s="67"/>
      <c r="I353" s="67"/>
      <c r="J353" s="67"/>
      <c r="K353" s="67"/>
      <c r="L353" s="67"/>
      <c r="M353" s="67"/>
      <c r="N353" s="67"/>
      <c r="O353" s="67"/>
      <c r="P353" s="67"/>
      <c r="Q353" s="67"/>
      <c r="R353" s="67"/>
      <c r="S353" s="67"/>
      <c r="T353" s="67"/>
      <c r="U353" s="67"/>
      <c r="V353" s="67"/>
      <c r="W353" s="67"/>
      <c r="X353" s="67"/>
      <c r="Y353" s="67"/>
    </row>
    <row r="354" spans="1:25" ht="13">
      <c r="A354" s="59"/>
      <c r="B354" s="60"/>
      <c r="C354" s="60"/>
      <c r="D354" s="66"/>
      <c r="E354" s="67"/>
      <c r="F354" s="67"/>
      <c r="G354" s="67"/>
      <c r="H354" s="67"/>
      <c r="I354" s="67"/>
      <c r="J354" s="67"/>
      <c r="K354" s="67"/>
      <c r="L354" s="67"/>
      <c r="M354" s="67"/>
      <c r="N354" s="67"/>
      <c r="O354" s="67"/>
      <c r="P354" s="67"/>
      <c r="Q354" s="67"/>
      <c r="R354" s="67"/>
      <c r="S354" s="67"/>
      <c r="T354" s="67"/>
      <c r="U354" s="67"/>
      <c r="V354" s="67"/>
      <c r="W354" s="67"/>
      <c r="X354" s="67"/>
      <c r="Y354" s="67"/>
    </row>
    <row r="355" spans="1:25" ht="13">
      <c r="A355" s="59"/>
      <c r="B355" s="60"/>
      <c r="C355" s="60"/>
      <c r="D355" s="66"/>
      <c r="E355" s="67"/>
      <c r="F355" s="67"/>
      <c r="G355" s="67"/>
      <c r="H355" s="67"/>
      <c r="I355" s="67"/>
      <c r="J355" s="67"/>
      <c r="K355" s="67"/>
      <c r="L355" s="67"/>
      <c r="M355" s="67"/>
      <c r="N355" s="67"/>
      <c r="O355" s="67"/>
      <c r="P355" s="67"/>
      <c r="Q355" s="67"/>
      <c r="R355" s="67"/>
      <c r="S355" s="67"/>
      <c r="T355" s="67"/>
      <c r="U355" s="67"/>
      <c r="V355" s="67"/>
      <c r="W355" s="67"/>
      <c r="X355" s="67"/>
      <c r="Y355" s="67"/>
    </row>
    <row r="356" spans="1:25" ht="13">
      <c r="A356" s="59"/>
      <c r="B356" s="60"/>
      <c r="C356" s="60"/>
      <c r="D356" s="66"/>
      <c r="E356" s="67"/>
      <c r="F356" s="67"/>
      <c r="G356" s="67"/>
      <c r="H356" s="67"/>
      <c r="I356" s="67"/>
      <c r="J356" s="67"/>
      <c r="K356" s="67"/>
      <c r="L356" s="67"/>
      <c r="M356" s="67"/>
      <c r="N356" s="67"/>
      <c r="O356" s="67"/>
      <c r="P356" s="67"/>
      <c r="Q356" s="67"/>
      <c r="R356" s="67"/>
      <c r="S356" s="67"/>
      <c r="T356" s="67"/>
      <c r="U356" s="67"/>
      <c r="V356" s="67"/>
      <c r="W356" s="67"/>
      <c r="X356" s="67"/>
      <c r="Y356" s="67"/>
    </row>
    <row r="357" spans="1:25" ht="13">
      <c r="A357" s="59"/>
      <c r="B357" s="60"/>
      <c r="C357" s="60"/>
      <c r="D357" s="66"/>
      <c r="E357" s="67"/>
      <c r="F357" s="67"/>
      <c r="G357" s="67"/>
      <c r="H357" s="67"/>
      <c r="I357" s="67"/>
      <c r="J357" s="67"/>
      <c r="K357" s="67"/>
      <c r="L357" s="67"/>
      <c r="M357" s="67"/>
      <c r="N357" s="67"/>
      <c r="O357" s="67"/>
      <c r="P357" s="67"/>
      <c r="Q357" s="67"/>
      <c r="R357" s="67"/>
      <c r="S357" s="67"/>
      <c r="T357" s="67"/>
      <c r="U357" s="67"/>
      <c r="V357" s="67"/>
      <c r="W357" s="67"/>
      <c r="X357" s="67"/>
      <c r="Y357" s="67"/>
    </row>
    <row r="358" spans="1:25" ht="13">
      <c r="A358" s="59"/>
      <c r="B358" s="60"/>
      <c r="C358" s="60"/>
      <c r="D358" s="66"/>
      <c r="E358" s="67"/>
      <c r="F358" s="67"/>
      <c r="G358" s="67"/>
      <c r="H358" s="67"/>
      <c r="I358" s="67"/>
      <c r="J358" s="67"/>
      <c r="K358" s="67"/>
      <c r="L358" s="67"/>
      <c r="M358" s="67"/>
      <c r="N358" s="67"/>
      <c r="O358" s="67"/>
      <c r="P358" s="67"/>
      <c r="Q358" s="67"/>
      <c r="R358" s="67"/>
      <c r="S358" s="67"/>
      <c r="T358" s="67"/>
      <c r="U358" s="67"/>
      <c r="V358" s="67"/>
      <c r="W358" s="67"/>
      <c r="X358" s="67"/>
      <c r="Y358" s="67"/>
    </row>
    <row r="359" spans="1:25" ht="13">
      <c r="A359" s="86"/>
      <c r="B359" s="87"/>
      <c r="C359" s="87"/>
      <c r="D359" s="88"/>
      <c r="O359" s="89"/>
      <c r="V359" s="90"/>
    </row>
    <row r="360" spans="1:25" ht="13">
      <c r="A360" s="86"/>
      <c r="B360" s="87"/>
      <c r="C360" s="87"/>
      <c r="D360" s="88"/>
      <c r="O360" s="89"/>
      <c r="V360" s="90"/>
    </row>
    <row r="361" spans="1:25" ht="13">
      <c r="A361" s="86"/>
      <c r="B361" s="87"/>
      <c r="C361" s="87"/>
      <c r="D361" s="88"/>
      <c r="O361" s="89"/>
      <c r="V361" s="90"/>
    </row>
    <row r="362" spans="1:25" ht="13">
      <c r="A362" s="86"/>
      <c r="B362" s="87"/>
      <c r="C362" s="87"/>
      <c r="D362" s="88"/>
      <c r="O362" s="89"/>
      <c r="V362" s="90"/>
    </row>
    <row r="363" spans="1:25" ht="13">
      <c r="A363" s="86"/>
      <c r="B363" s="87"/>
      <c r="C363" s="87"/>
      <c r="D363" s="88"/>
      <c r="O363" s="89"/>
      <c r="V363" s="90"/>
    </row>
    <row r="364" spans="1:25" ht="13">
      <c r="A364" s="86"/>
      <c r="B364" s="87"/>
      <c r="C364" s="87"/>
      <c r="D364" s="88"/>
      <c r="O364" s="89"/>
      <c r="V364" s="90"/>
    </row>
    <row r="365" spans="1:25" ht="13">
      <c r="A365" s="86"/>
      <c r="B365" s="87"/>
      <c r="C365" s="87"/>
      <c r="D365" s="88"/>
      <c r="O365" s="89"/>
      <c r="V365" s="90"/>
    </row>
    <row r="366" spans="1:25" ht="13">
      <c r="A366" s="86"/>
      <c r="B366" s="87"/>
      <c r="C366" s="87"/>
      <c r="D366" s="88"/>
      <c r="O366" s="89"/>
      <c r="V366" s="90"/>
    </row>
    <row r="367" spans="1:25" ht="13">
      <c r="A367" s="86"/>
      <c r="B367" s="87"/>
      <c r="C367" s="87"/>
      <c r="D367" s="88"/>
      <c r="O367" s="89"/>
      <c r="V367" s="90"/>
    </row>
    <row r="368" spans="1:25" ht="13">
      <c r="A368" s="86"/>
      <c r="B368" s="87"/>
      <c r="C368" s="87"/>
      <c r="D368" s="88"/>
      <c r="O368" s="89"/>
      <c r="V368" s="90"/>
    </row>
    <row r="369" spans="1:22" ht="13">
      <c r="A369" s="86"/>
      <c r="B369" s="87"/>
      <c r="C369" s="87"/>
      <c r="D369" s="88"/>
      <c r="O369" s="89"/>
      <c r="V369" s="90"/>
    </row>
    <row r="370" spans="1:22" ht="13">
      <c r="A370" s="86"/>
      <c r="B370" s="87"/>
      <c r="C370" s="87"/>
      <c r="D370" s="88"/>
      <c r="O370" s="89"/>
      <c r="V370" s="90"/>
    </row>
    <row r="371" spans="1:22" ht="13">
      <c r="A371" s="86"/>
      <c r="B371" s="87"/>
      <c r="C371" s="87"/>
      <c r="D371" s="88"/>
      <c r="O371" s="89"/>
      <c r="V371" s="90"/>
    </row>
    <row r="372" spans="1:22" ht="13">
      <c r="A372" s="86"/>
      <c r="B372" s="87"/>
      <c r="C372" s="87"/>
      <c r="D372" s="88"/>
      <c r="O372" s="89"/>
      <c r="V372" s="90"/>
    </row>
    <row r="373" spans="1:22" ht="13">
      <c r="A373" s="86"/>
      <c r="B373" s="87"/>
      <c r="C373" s="87"/>
      <c r="D373" s="88"/>
      <c r="O373" s="89"/>
      <c r="V373" s="90"/>
    </row>
    <row r="374" spans="1:22" ht="13">
      <c r="A374" s="86"/>
      <c r="B374" s="87"/>
      <c r="C374" s="87"/>
      <c r="D374" s="88"/>
      <c r="O374" s="89"/>
      <c r="V374" s="90"/>
    </row>
    <row r="375" spans="1:22" ht="13">
      <c r="A375" s="86"/>
      <c r="B375" s="87"/>
      <c r="C375" s="87"/>
      <c r="D375" s="88"/>
      <c r="O375" s="89"/>
      <c r="V375" s="90"/>
    </row>
    <row r="376" spans="1:22" ht="13">
      <c r="A376" s="86"/>
      <c r="B376" s="87"/>
      <c r="C376" s="87"/>
      <c r="D376" s="88"/>
      <c r="O376" s="89"/>
      <c r="V376" s="90"/>
    </row>
    <row r="377" spans="1:22" ht="13">
      <c r="A377" s="86"/>
      <c r="B377" s="87"/>
      <c r="C377" s="87"/>
      <c r="D377" s="88"/>
      <c r="O377" s="89"/>
      <c r="V377" s="90"/>
    </row>
    <row r="378" spans="1:22" ht="13">
      <c r="A378" s="86"/>
      <c r="B378" s="87"/>
      <c r="C378" s="87"/>
      <c r="D378" s="88"/>
      <c r="O378" s="89"/>
      <c r="V378" s="90"/>
    </row>
    <row r="379" spans="1:22" ht="13">
      <c r="A379" s="86"/>
      <c r="B379" s="87"/>
      <c r="C379" s="87"/>
      <c r="D379" s="88"/>
      <c r="O379" s="89"/>
      <c r="V379" s="90"/>
    </row>
    <row r="380" spans="1:22" ht="13">
      <c r="A380" s="86"/>
      <c r="B380" s="87"/>
      <c r="C380" s="87"/>
      <c r="D380" s="88"/>
      <c r="O380" s="89"/>
      <c r="V380" s="90"/>
    </row>
    <row r="381" spans="1:22" ht="13">
      <c r="A381" s="86"/>
      <c r="B381" s="87"/>
      <c r="C381" s="87"/>
      <c r="D381" s="88"/>
      <c r="O381" s="89"/>
      <c r="V381" s="90"/>
    </row>
    <row r="382" spans="1:22" ht="13">
      <c r="A382" s="86"/>
      <c r="B382" s="87"/>
      <c r="C382" s="87"/>
      <c r="D382" s="88"/>
      <c r="O382" s="89"/>
      <c r="V382" s="90"/>
    </row>
    <row r="383" spans="1:22" ht="13">
      <c r="A383" s="86"/>
      <c r="B383" s="87"/>
      <c r="C383" s="87"/>
      <c r="D383" s="88"/>
      <c r="O383" s="89"/>
      <c r="V383" s="90"/>
    </row>
    <row r="384" spans="1:22" ht="13">
      <c r="A384" s="86"/>
      <c r="B384" s="87"/>
      <c r="C384" s="87"/>
      <c r="D384" s="88"/>
      <c r="O384" s="89"/>
      <c r="V384" s="90"/>
    </row>
    <row r="385" spans="1:22" ht="13">
      <c r="A385" s="86"/>
      <c r="B385" s="87"/>
      <c r="C385" s="87"/>
      <c r="D385" s="88"/>
      <c r="O385" s="89"/>
      <c r="V385" s="90"/>
    </row>
    <row r="386" spans="1:22" ht="13">
      <c r="A386" s="86"/>
      <c r="B386" s="87"/>
      <c r="C386" s="87"/>
      <c r="D386" s="88"/>
      <c r="O386" s="89"/>
      <c r="V386" s="90"/>
    </row>
    <row r="387" spans="1:22" ht="13">
      <c r="A387" s="86"/>
      <c r="B387" s="87"/>
      <c r="C387" s="87"/>
      <c r="D387" s="88"/>
      <c r="O387" s="89"/>
      <c r="V387" s="90"/>
    </row>
    <row r="388" spans="1:22" ht="13">
      <c r="A388" s="86"/>
      <c r="B388" s="87"/>
      <c r="C388" s="87"/>
      <c r="D388" s="88"/>
      <c r="O388" s="89"/>
      <c r="V388" s="90"/>
    </row>
    <row r="389" spans="1:22" ht="13">
      <c r="A389" s="86"/>
      <c r="B389" s="87"/>
      <c r="C389" s="87"/>
      <c r="D389" s="88"/>
      <c r="O389" s="89"/>
      <c r="V389" s="90"/>
    </row>
    <row r="390" spans="1:22" ht="13">
      <c r="A390" s="86"/>
      <c r="B390" s="87"/>
      <c r="C390" s="87"/>
      <c r="D390" s="88"/>
      <c r="O390" s="89"/>
      <c r="V390" s="90"/>
    </row>
    <row r="391" spans="1:22" ht="13">
      <c r="A391" s="86"/>
      <c r="B391" s="87"/>
      <c r="C391" s="87"/>
      <c r="D391" s="88"/>
      <c r="O391" s="89"/>
      <c r="V391" s="90"/>
    </row>
    <row r="392" spans="1:22" ht="13">
      <c r="A392" s="86"/>
      <c r="B392" s="87"/>
      <c r="C392" s="87"/>
      <c r="D392" s="88"/>
      <c r="O392" s="89"/>
      <c r="V392" s="90"/>
    </row>
    <row r="393" spans="1:22" ht="13">
      <c r="A393" s="86"/>
      <c r="B393" s="87"/>
      <c r="C393" s="87"/>
      <c r="D393" s="88"/>
      <c r="O393" s="89"/>
      <c r="V393" s="90"/>
    </row>
    <row r="394" spans="1:22" ht="13">
      <c r="A394" s="86"/>
      <c r="B394" s="87"/>
      <c r="C394" s="87"/>
      <c r="D394" s="88"/>
      <c r="O394" s="89"/>
      <c r="V394" s="90"/>
    </row>
    <row r="395" spans="1:22" ht="13">
      <c r="A395" s="86"/>
      <c r="B395" s="87"/>
      <c r="C395" s="87"/>
      <c r="D395" s="88"/>
      <c r="O395" s="89"/>
      <c r="V395" s="90"/>
    </row>
    <row r="396" spans="1:22" ht="13">
      <c r="A396" s="86"/>
      <c r="B396" s="87"/>
      <c r="C396" s="87"/>
      <c r="D396" s="88"/>
      <c r="O396" s="89"/>
      <c r="V396" s="90"/>
    </row>
    <row r="397" spans="1:22" ht="13">
      <c r="A397" s="86"/>
      <c r="B397" s="87"/>
      <c r="C397" s="87"/>
      <c r="D397" s="88"/>
      <c r="O397" s="89"/>
      <c r="V397" s="90"/>
    </row>
    <row r="398" spans="1:22" ht="13">
      <c r="A398" s="86"/>
      <c r="B398" s="87"/>
      <c r="C398" s="87"/>
      <c r="D398" s="88"/>
      <c r="O398" s="89"/>
      <c r="V398" s="90"/>
    </row>
    <row r="399" spans="1:22" ht="13">
      <c r="A399" s="86"/>
      <c r="B399" s="87"/>
      <c r="C399" s="87"/>
      <c r="D399" s="88"/>
      <c r="O399" s="89"/>
      <c r="V399" s="90"/>
    </row>
    <row r="400" spans="1:22" ht="13">
      <c r="A400" s="86"/>
      <c r="B400" s="87"/>
      <c r="C400" s="87"/>
      <c r="D400" s="88"/>
      <c r="O400" s="89"/>
      <c r="V400" s="90"/>
    </row>
    <row r="401" spans="1:22" ht="13">
      <c r="A401" s="86"/>
      <c r="B401" s="87"/>
      <c r="C401" s="87"/>
      <c r="D401" s="88"/>
      <c r="O401" s="89"/>
      <c r="V401" s="90"/>
    </row>
    <row r="402" spans="1:22" ht="13">
      <c r="A402" s="86"/>
      <c r="B402" s="87"/>
      <c r="C402" s="87"/>
      <c r="D402" s="88"/>
      <c r="O402" s="89"/>
      <c r="V402" s="90"/>
    </row>
    <row r="403" spans="1:22" ht="13">
      <c r="A403" s="86"/>
      <c r="B403" s="87"/>
      <c r="C403" s="87"/>
      <c r="D403" s="88"/>
      <c r="O403" s="89"/>
      <c r="V403" s="90"/>
    </row>
    <row r="404" spans="1:22" ht="13">
      <c r="A404" s="86"/>
      <c r="B404" s="87"/>
      <c r="C404" s="87"/>
      <c r="D404" s="88"/>
      <c r="O404" s="89"/>
      <c r="V404" s="90"/>
    </row>
    <row r="405" spans="1:22" ht="13">
      <c r="A405" s="86"/>
      <c r="B405" s="87"/>
      <c r="C405" s="87"/>
      <c r="D405" s="88"/>
      <c r="O405" s="89"/>
      <c r="V405" s="90"/>
    </row>
    <row r="406" spans="1:22" ht="13">
      <c r="A406" s="86"/>
      <c r="B406" s="87"/>
      <c r="C406" s="87"/>
      <c r="D406" s="88"/>
      <c r="O406" s="89"/>
      <c r="V406" s="90"/>
    </row>
    <row r="407" spans="1:22" ht="13">
      <c r="A407" s="86"/>
      <c r="B407" s="87"/>
      <c r="C407" s="87"/>
      <c r="D407" s="88"/>
      <c r="O407" s="89"/>
      <c r="V407" s="90"/>
    </row>
    <row r="408" spans="1:22" ht="13">
      <c r="A408" s="86"/>
      <c r="B408" s="87"/>
      <c r="C408" s="87"/>
      <c r="D408" s="88"/>
      <c r="O408" s="89"/>
      <c r="V408" s="90"/>
    </row>
    <row r="409" spans="1:22" ht="13">
      <c r="A409" s="86"/>
      <c r="B409" s="87"/>
      <c r="C409" s="87"/>
      <c r="D409" s="88"/>
      <c r="O409" s="89"/>
      <c r="V409" s="90"/>
    </row>
    <row r="410" spans="1:22" ht="13">
      <c r="A410" s="86"/>
      <c r="B410" s="87"/>
      <c r="C410" s="87"/>
      <c r="D410" s="88"/>
      <c r="O410" s="89"/>
      <c r="V410" s="90"/>
    </row>
    <row r="411" spans="1:22" ht="13">
      <c r="A411" s="86"/>
      <c r="B411" s="87"/>
      <c r="C411" s="87"/>
      <c r="D411" s="88"/>
      <c r="O411" s="89"/>
      <c r="V411" s="90"/>
    </row>
    <row r="412" spans="1:22" ht="13">
      <c r="A412" s="86"/>
      <c r="B412" s="87"/>
      <c r="C412" s="87"/>
      <c r="D412" s="88"/>
      <c r="O412" s="89"/>
      <c r="V412" s="90"/>
    </row>
    <row r="413" spans="1:22" ht="13">
      <c r="A413" s="86"/>
      <c r="B413" s="87"/>
      <c r="C413" s="87"/>
      <c r="D413" s="88"/>
      <c r="O413" s="89"/>
      <c r="V413" s="90"/>
    </row>
    <row r="414" spans="1:22" ht="13">
      <c r="A414" s="86"/>
      <c r="B414" s="87"/>
      <c r="C414" s="87"/>
      <c r="D414" s="88"/>
      <c r="O414" s="89"/>
      <c r="V414" s="90"/>
    </row>
    <row r="415" spans="1:22" ht="13">
      <c r="A415" s="86"/>
      <c r="B415" s="87"/>
      <c r="C415" s="87"/>
      <c r="D415" s="88"/>
      <c r="O415" s="89"/>
      <c r="V415" s="90"/>
    </row>
    <row r="416" spans="1:22" ht="13">
      <c r="A416" s="86"/>
      <c r="B416" s="87"/>
      <c r="C416" s="87"/>
      <c r="D416" s="88"/>
      <c r="O416" s="89"/>
      <c r="V416" s="90"/>
    </row>
    <row r="417" spans="1:22" ht="13">
      <c r="A417" s="86"/>
      <c r="B417" s="87"/>
      <c r="C417" s="87"/>
      <c r="D417" s="88"/>
      <c r="O417" s="89"/>
      <c r="V417" s="90"/>
    </row>
    <row r="418" spans="1:22" ht="13">
      <c r="A418" s="86"/>
      <c r="B418" s="87"/>
      <c r="C418" s="87"/>
      <c r="D418" s="88"/>
      <c r="O418" s="89"/>
      <c r="V418" s="90"/>
    </row>
    <row r="419" spans="1:22" ht="13">
      <c r="A419" s="86"/>
      <c r="B419" s="87"/>
      <c r="C419" s="87"/>
      <c r="D419" s="88"/>
      <c r="O419" s="89"/>
      <c r="V419" s="90"/>
    </row>
    <row r="420" spans="1:22" ht="13">
      <c r="A420" s="86"/>
      <c r="B420" s="87"/>
      <c r="C420" s="87"/>
      <c r="D420" s="88"/>
      <c r="O420" s="89"/>
      <c r="V420" s="90"/>
    </row>
    <row r="421" spans="1:22" ht="13">
      <c r="A421" s="86"/>
      <c r="B421" s="87"/>
      <c r="C421" s="87"/>
      <c r="D421" s="88"/>
      <c r="O421" s="89"/>
      <c r="V421" s="90"/>
    </row>
    <row r="422" spans="1:22" ht="13">
      <c r="A422" s="86"/>
      <c r="B422" s="87"/>
      <c r="C422" s="87"/>
      <c r="D422" s="88"/>
      <c r="O422" s="89"/>
      <c r="V422" s="90"/>
    </row>
    <row r="423" spans="1:22" ht="13">
      <c r="A423" s="86"/>
      <c r="B423" s="87"/>
      <c r="C423" s="87"/>
      <c r="D423" s="88"/>
      <c r="O423" s="89"/>
      <c r="V423" s="90"/>
    </row>
    <row r="424" spans="1:22" ht="13">
      <c r="A424" s="86"/>
      <c r="B424" s="87"/>
      <c r="C424" s="87"/>
      <c r="D424" s="88"/>
      <c r="O424" s="89"/>
      <c r="V424" s="90"/>
    </row>
    <row r="425" spans="1:22" ht="13">
      <c r="A425" s="86"/>
      <c r="B425" s="87"/>
      <c r="C425" s="87"/>
      <c r="D425" s="88"/>
      <c r="O425" s="89"/>
      <c r="V425" s="90"/>
    </row>
    <row r="426" spans="1:22" ht="13">
      <c r="A426" s="86"/>
      <c r="B426" s="87"/>
      <c r="C426" s="87"/>
      <c r="D426" s="88"/>
      <c r="O426" s="89"/>
      <c r="V426" s="90"/>
    </row>
    <row r="427" spans="1:22" ht="13">
      <c r="A427" s="86"/>
      <c r="B427" s="87"/>
      <c r="C427" s="87"/>
      <c r="D427" s="88"/>
      <c r="O427" s="89"/>
      <c r="V427" s="90"/>
    </row>
    <row r="428" spans="1:22" ht="13">
      <c r="A428" s="86"/>
      <c r="B428" s="87"/>
      <c r="C428" s="87"/>
      <c r="D428" s="88"/>
      <c r="O428" s="89"/>
      <c r="V428" s="90"/>
    </row>
    <row r="429" spans="1:22" ht="13">
      <c r="A429" s="86"/>
      <c r="B429" s="87"/>
      <c r="C429" s="87"/>
      <c r="D429" s="88"/>
      <c r="O429" s="89"/>
      <c r="V429" s="90"/>
    </row>
    <row r="430" spans="1:22" ht="13">
      <c r="A430" s="86"/>
      <c r="B430" s="87"/>
      <c r="C430" s="87"/>
      <c r="D430" s="88"/>
      <c r="O430" s="89"/>
      <c r="V430" s="90"/>
    </row>
    <row r="431" spans="1:22" ht="13">
      <c r="A431" s="86"/>
      <c r="B431" s="87"/>
      <c r="C431" s="87"/>
      <c r="D431" s="88"/>
      <c r="O431" s="89"/>
      <c r="V431" s="90"/>
    </row>
    <row r="432" spans="1:22" ht="13">
      <c r="A432" s="86"/>
      <c r="B432" s="87"/>
      <c r="C432" s="87"/>
      <c r="D432" s="88"/>
      <c r="O432" s="89"/>
      <c r="V432" s="90"/>
    </row>
    <row r="433" spans="1:22" ht="13">
      <c r="A433" s="86"/>
      <c r="B433" s="87"/>
      <c r="C433" s="87"/>
      <c r="D433" s="88"/>
      <c r="O433" s="89"/>
      <c r="V433" s="90"/>
    </row>
    <row r="434" spans="1:22" ht="13">
      <c r="A434" s="86"/>
      <c r="B434" s="87"/>
      <c r="C434" s="87"/>
      <c r="D434" s="88"/>
      <c r="O434" s="89"/>
      <c r="V434" s="90"/>
    </row>
    <row r="435" spans="1:22" ht="13">
      <c r="A435" s="86"/>
      <c r="B435" s="87"/>
      <c r="C435" s="87"/>
      <c r="D435" s="88"/>
      <c r="O435" s="89"/>
      <c r="V435" s="90"/>
    </row>
    <row r="436" spans="1:22" ht="13">
      <c r="A436" s="86"/>
      <c r="B436" s="87"/>
      <c r="C436" s="87"/>
      <c r="D436" s="88"/>
      <c r="O436" s="89"/>
      <c r="V436" s="90"/>
    </row>
    <row r="437" spans="1:22" ht="13">
      <c r="A437" s="86"/>
      <c r="B437" s="87"/>
      <c r="C437" s="87"/>
      <c r="D437" s="88"/>
      <c r="O437" s="89"/>
      <c r="V437" s="90"/>
    </row>
    <row r="438" spans="1:22" ht="13">
      <c r="A438" s="86"/>
      <c r="B438" s="87"/>
      <c r="C438" s="87"/>
      <c r="D438" s="88"/>
      <c r="O438" s="89"/>
      <c r="V438" s="90"/>
    </row>
    <row r="439" spans="1:22" ht="13">
      <c r="A439" s="86"/>
      <c r="B439" s="87"/>
      <c r="C439" s="87"/>
      <c r="D439" s="88"/>
      <c r="O439" s="89"/>
      <c r="V439" s="90"/>
    </row>
    <row r="440" spans="1:22" ht="13">
      <c r="A440" s="86"/>
      <c r="B440" s="87"/>
      <c r="C440" s="87"/>
      <c r="D440" s="88"/>
      <c r="O440" s="89"/>
      <c r="V440" s="90"/>
    </row>
    <row r="441" spans="1:22" ht="13">
      <c r="A441" s="86"/>
      <c r="B441" s="87"/>
      <c r="C441" s="87"/>
      <c r="D441" s="88"/>
      <c r="O441" s="89"/>
      <c r="V441" s="90"/>
    </row>
    <row r="442" spans="1:22" ht="13">
      <c r="A442" s="86"/>
      <c r="B442" s="87"/>
      <c r="C442" s="87"/>
      <c r="D442" s="88"/>
      <c r="O442" s="89"/>
      <c r="V442" s="90"/>
    </row>
    <row r="443" spans="1:22" ht="13">
      <c r="A443" s="86"/>
      <c r="B443" s="87"/>
      <c r="C443" s="87"/>
      <c r="D443" s="88"/>
      <c r="O443" s="89"/>
      <c r="V443" s="90"/>
    </row>
    <row r="444" spans="1:22" ht="13">
      <c r="A444" s="86"/>
      <c r="B444" s="87"/>
      <c r="C444" s="87"/>
      <c r="D444" s="88"/>
      <c r="O444" s="89"/>
      <c r="V444" s="90"/>
    </row>
    <row r="445" spans="1:22" ht="13">
      <c r="A445" s="86"/>
      <c r="B445" s="87"/>
      <c r="C445" s="87"/>
      <c r="D445" s="88"/>
      <c r="O445" s="89"/>
      <c r="V445" s="90"/>
    </row>
    <row r="446" spans="1:22" ht="13">
      <c r="A446" s="86"/>
      <c r="B446" s="87"/>
      <c r="C446" s="87"/>
      <c r="D446" s="88"/>
      <c r="O446" s="89"/>
      <c r="V446" s="90"/>
    </row>
    <row r="447" spans="1:22" ht="13">
      <c r="A447" s="86"/>
      <c r="B447" s="87"/>
      <c r="C447" s="87"/>
      <c r="D447" s="88"/>
      <c r="O447" s="89"/>
      <c r="V447" s="90"/>
    </row>
    <row r="448" spans="1:22" ht="13">
      <c r="A448" s="86"/>
      <c r="B448" s="87"/>
      <c r="C448" s="87"/>
      <c r="D448" s="88"/>
      <c r="O448" s="89"/>
      <c r="V448" s="90"/>
    </row>
    <row r="449" spans="1:22" ht="13">
      <c r="A449" s="86"/>
      <c r="B449" s="87"/>
      <c r="C449" s="87"/>
      <c r="D449" s="88"/>
      <c r="O449" s="89"/>
      <c r="V449" s="90"/>
    </row>
    <row r="450" spans="1:22" ht="13">
      <c r="A450" s="86"/>
      <c r="B450" s="87"/>
      <c r="C450" s="87"/>
      <c r="D450" s="88"/>
      <c r="O450" s="89"/>
      <c r="V450" s="90"/>
    </row>
    <row r="451" spans="1:22" ht="13">
      <c r="A451" s="86"/>
      <c r="B451" s="87"/>
      <c r="C451" s="87"/>
      <c r="D451" s="88"/>
      <c r="O451" s="89"/>
      <c r="V451" s="90"/>
    </row>
    <row r="452" spans="1:22" ht="13">
      <c r="A452" s="86"/>
      <c r="B452" s="87"/>
      <c r="C452" s="87"/>
      <c r="D452" s="88"/>
      <c r="O452" s="89"/>
      <c r="V452" s="90"/>
    </row>
    <row r="453" spans="1:22" ht="13">
      <c r="A453" s="86"/>
      <c r="B453" s="87"/>
      <c r="C453" s="87"/>
      <c r="D453" s="88"/>
      <c r="O453" s="89"/>
      <c r="V453" s="90"/>
    </row>
    <row r="454" spans="1:22" ht="13">
      <c r="A454" s="86"/>
      <c r="B454" s="87"/>
      <c r="C454" s="87"/>
      <c r="D454" s="88"/>
      <c r="O454" s="89"/>
      <c r="V454" s="90"/>
    </row>
    <row r="455" spans="1:22" ht="13">
      <c r="A455" s="86"/>
      <c r="B455" s="87"/>
      <c r="C455" s="87"/>
      <c r="D455" s="88"/>
      <c r="O455" s="89"/>
      <c r="V455" s="90"/>
    </row>
    <row r="456" spans="1:22" ht="13">
      <c r="A456" s="86"/>
      <c r="B456" s="87"/>
      <c r="C456" s="87"/>
      <c r="D456" s="88"/>
      <c r="O456" s="89"/>
      <c r="V456" s="90"/>
    </row>
    <row r="457" spans="1:22" ht="13">
      <c r="A457" s="86"/>
      <c r="B457" s="87"/>
      <c r="C457" s="87"/>
      <c r="D457" s="88"/>
      <c r="O457" s="89"/>
      <c r="V457" s="90"/>
    </row>
    <row r="458" spans="1:22" ht="13">
      <c r="A458" s="86"/>
      <c r="B458" s="87"/>
      <c r="C458" s="87"/>
      <c r="D458" s="88"/>
      <c r="O458" s="89"/>
      <c r="V458" s="90"/>
    </row>
    <row r="459" spans="1:22" ht="13">
      <c r="A459" s="86"/>
      <c r="B459" s="87"/>
      <c r="C459" s="87"/>
      <c r="D459" s="88"/>
      <c r="O459" s="89"/>
      <c r="V459" s="90"/>
    </row>
    <row r="460" spans="1:22" ht="13">
      <c r="A460" s="86"/>
      <c r="B460" s="87"/>
      <c r="C460" s="87"/>
      <c r="D460" s="88"/>
      <c r="O460" s="89"/>
      <c r="V460" s="90"/>
    </row>
    <row r="461" spans="1:22" ht="13">
      <c r="A461" s="86"/>
      <c r="B461" s="87"/>
      <c r="C461" s="87"/>
      <c r="D461" s="88"/>
      <c r="O461" s="89"/>
      <c r="V461" s="90"/>
    </row>
    <row r="462" spans="1:22" ht="13">
      <c r="A462" s="86"/>
      <c r="B462" s="87"/>
      <c r="C462" s="87"/>
      <c r="D462" s="88"/>
      <c r="O462" s="89"/>
      <c r="V462" s="90"/>
    </row>
    <row r="463" spans="1:22" ht="13">
      <c r="A463" s="86"/>
      <c r="B463" s="87"/>
      <c r="C463" s="87"/>
      <c r="D463" s="88"/>
      <c r="O463" s="89"/>
      <c r="V463" s="90"/>
    </row>
    <row r="464" spans="1:22" ht="13">
      <c r="A464" s="86"/>
      <c r="B464" s="87"/>
      <c r="C464" s="87"/>
      <c r="D464" s="88"/>
      <c r="O464" s="89"/>
      <c r="V464" s="90"/>
    </row>
    <row r="465" spans="1:22" ht="13">
      <c r="A465" s="86"/>
      <c r="B465" s="87"/>
      <c r="C465" s="87"/>
      <c r="D465" s="88"/>
      <c r="O465" s="89"/>
      <c r="V465" s="90"/>
    </row>
    <row r="466" spans="1:22" ht="13">
      <c r="A466" s="86"/>
      <c r="B466" s="87"/>
      <c r="C466" s="87"/>
      <c r="D466" s="88"/>
      <c r="O466" s="89"/>
      <c r="V466" s="90"/>
    </row>
    <row r="467" spans="1:22" ht="13">
      <c r="A467" s="86"/>
      <c r="B467" s="87"/>
      <c r="C467" s="87"/>
      <c r="D467" s="88"/>
      <c r="O467" s="89"/>
      <c r="V467" s="90"/>
    </row>
    <row r="468" spans="1:22" ht="13">
      <c r="A468" s="86"/>
      <c r="B468" s="87"/>
      <c r="C468" s="87"/>
      <c r="D468" s="88"/>
      <c r="O468" s="89"/>
      <c r="V468" s="90"/>
    </row>
    <row r="469" spans="1:22" ht="13">
      <c r="A469" s="86"/>
      <c r="B469" s="87"/>
      <c r="C469" s="87"/>
      <c r="D469" s="88"/>
      <c r="O469" s="89"/>
      <c r="V469" s="90"/>
    </row>
    <row r="470" spans="1:22" ht="13">
      <c r="A470" s="86"/>
      <c r="B470" s="87"/>
      <c r="C470" s="87"/>
      <c r="D470" s="88"/>
      <c r="O470" s="89"/>
      <c r="V470" s="90"/>
    </row>
    <row r="471" spans="1:22" ht="13">
      <c r="A471" s="86"/>
      <c r="B471" s="87"/>
      <c r="C471" s="87"/>
      <c r="D471" s="88"/>
      <c r="O471" s="89"/>
      <c r="V471" s="90"/>
    </row>
    <row r="472" spans="1:22" ht="13">
      <c r="A472" s="86"/>
      <c r="B472" s="87"/>
      <c r="C472" s="87"/>
      <c r="D472" s="88"/>
      <c r="O472" s="89"/>
      <c r="V472" s="90"/>
    </row>
    <row r="473" spans="1:22" ht="13">
      <c r="A473" s="86"/>
      <c r="B473" s="87"/>
      <c r="C473" s="87"/>
      <c r="D473" s="88"/>
      <c r="O473" s="89"/>
      <c r="V473" s="90"/>
    </row>
    <row r="474" spans="1:22" ht="13">
      <c r="A474" s="86"/>
      <c r="B474" s="87"/>
      <c r="C474" s="87"/>
      <c r="D474" s="88"/>
      <c r="O474" s="89"/>
      <c r="V474" s="90"/>
    </row>
    <row r="475" spans="1:22" ht="13">
      <c r="A475" s="86"/>
      <c r="B475" s="87"/>
      <c r="C475" s="87"/>
      <c r="D475" s="88"/>
      <c r="O475" s="89"/>
      <c r="V475" s="90"/>
    </row>
    <row r="476" spans="1:22" ht="13">
      <c r="A476" s="86"/>
      <c r="B476" s="87"/>
      <c r="C476" s="87"/>
      <c r="D476" s="88"/>
      <c r="O476" s="89"/>
      <c r="V476" s="90"/>
    </row>
    <row r="477" spans="1:22" ht="13">
      <c r="A477" s="86"/>
      <c r="B477" s="87"/>
      <c r="C477" s="87"/>
      <c r="D477" s="88"/>
      <c r="O477" s="89"/>
      <c r="V477" s="90"/>
    </row>
    <row r="478" spans="1:22" ht="13">
      <c r="A478" s="86"/>
      <c r="B478" s="87"/>
      <c r="C478" s="87"/>
      <c r="D478" s="88"/>
      <c r="O478" s="89"/>
      <c r="V478" s="90"/>
    </row>
    <row r="479" spans="1:22" ht="13">
      <c r="A479" s="86"/>
      <c r="B479" s="87"/>
      <c r="C479" s="87"/>
      <c r="D479" s="88"/>
      <c r="O479" s="89"/>
      <c r="V479" s="90"/>
    </row>
    <row r="480" spans="1:22" ht="13">
      <c r="A480" s="86"/>
      <c r="B480" s="87"/>
      <c r="C480" s="87"/>
      <c r="D480" s="88"/>
      <c r="O480" s="89"/>
      <c r="V480" s="90"/>
    </row>
    <row r="481" spans="1:22" ht="13">
      <c r="A481" s="86"/>
      <c r="B481" s="87"/>
      <c r="C481" s="87"/>
      <c r="D481" s="88"/>
      <c r="O481" s="89"/>
      <c r="V481" s="90"/>
    </row>
    <row r="482" spans="1:22" ht="13">
      <c r="A482" s="86"/>
      <c r="B482" s="87"/>
      <c r="C482" s="87"/>
      <c r="D482" s="88"/>
      <c r="O482" s="89"/>
      <c r="V482" s="90"/>
    </row>
    <row r="483" spans="1:22" ht="13">
      <c r="A483" s="86"/>
      <c r="B483" s="87"/>
      <c r="C483" s="87"/>
      <c r="D483" s="88"/>
      <c r="O483" s="89"/>
      <c r="V483" s="90"/>
    </row>
    <row r="484" spans="1:22" ht="13">
      <c r="A484" s="86"/>
      <c r="B484" s="87"/>
      <c r="C484" s="87"/>
      <c r="D484" s="88"/>
      <c r="O484" s="89"/>
      <c r="V484" s="90"/>
    </row>
    <row r="485" spans="1:22" ht="13">
      <c r="A485" s="86"/>
      <c r="B485" s="87"/>
      <c r="C485" s="87"/>
      <c r="D485" s="88"/>
      <c r="O485" s="89"/>
      <c r="V485" s="90"/>
    </row>
    <row r="486" spans="1:22" ht="13">
      <c r="A486" s="86"/>
      <c r="B486" s="87"/>
      <c r="C486" s="87"/>
      <c r="D486" s="88"/>
      <c r="O486" s="89"/>
      <c r="V486" s="90"/>
    </row>
    <row r="487" spans="1:22" ht="13">
      <c r="A487" s="86"/>
      <c r="B487" s="87"/>
      <c r="C487" s="87"/>
      <c r="D487" s="88"/>
      <c r="O487" s="89"/>
      <c r="V487" s="90"/>
    </row>
    <row r="488" spans="1:22" ht="13">
      <c r="A488" s="86"/>
      <c r="B488" s="87"/>
      <c r="C488" s="87"/>
      <c r="D488" s="88"/>
      <c r="O488" s="89"/>
      <c r="V488" s="90"/>
    </row>
    <row r="489" spans="1:22" ht="13">
      <c r="A489" s="86"/>
      <c r="B489" s="87"/>
      <c r="C489" s="87"/>
      <c r="D489" s="88"/>
      <c r="O489" s="89"/>
      <c r="V489" s="90"/>
    </row>
    <row r="490" spans="1:22" ht="13">
      <c r="A490" s="86"/>
      <c r="B490" s="87"/>
      <c r="C490" s="87"/>
      <c r="D490" s="88"/>
      <c r="O490" s="89"/>
      <c r="V490" s="90"/>
    </row>
    <row r="491" spans="1:22" ht="13">
      <c r="A491" s="86"/>
      <c r="B491" s="87"/>
      <c r="C491" s="87"/>
      <c r="D491" s="88"/>
      <c r="O491" s="89"/>
      <c r="V491" s="90"/>
    </row>
    <row r="492" spans="1:22" ht="13">
      <c r="A492" s="86"/>
      <c r="B492" s="87"/>
      <c r="C492" s="87"/>
      <c r="D492" s="88"/>
      <c r="O492" s="89"/>
      <c r="V492" s="90"/>
    </row>
    <row r="493" spans="1:22" ht="13">
      <c r="A493" s="86"/>
      <c r="B493" s="87"/>
      <c r="C493" s="87"/>
      <c r="D493" s="88"/>
      <c r="O493" s="89"/>
      <c r="V493" s="90"/>
    </row>
    <row r="494" spans="1:22" ht="13">
      <c r="A494" s="86"/>
      <c r="B494" s="87"/>
      <c r="C494" s="87"/>
      <c r="D494" s="88"/>
      <c r="O494" s="89"/>
      <c r="V494" s="90"/>
    </row>
    <row r="495" spans="1:22" ht="13">
      <c r="A495" s="86"/>
      <c r="B495" s="87"/>
      <c r="C495" s="87"/>
      <c r="D495" s="88"/>
      <c r="O495" s="89"/>
      <c r="V495" s="90"/>
    </row>
    <row r="496" spans="1:22" ht="13">
      <c r="A496" s="86"/>
      <c r="B496" s="87"/>
      <c r="C496" s="87"/>
      <c r="D496" s="88"/>
      <c r="O496" s="89"/>
      <c r="V496" s="90"/>
    </row>
    <row r="497" spans="1:22" ht="13">
      <c r="A497" s="86"/>
      <c r="B497" s="87"/>
      <c r="C497" s="87"/>
      <c r="D497" s="88"/>
      <c r="O497" s="89"/>
      <c r="V497" s="90"/>
    </row>
    <row r="498" spans="1:22" ht="13">
      <c r="A498" s="86"/>
      <c r="B498" s="87"/>
      <c r="C498" s="87"/>
      <c r="D498" s="88"/>
      <c r="O498" s="89"/>
      <c r="V498" s="90"/>
    </row>
    <row r="499" spans="1:22" ht="13">
      <c r="A499" s="86"/>
      <c r="B499" s="87"/>
      <c r="C499" s="87"/>
      <c r="D499" s="88"/>
      <c r="O499" s="89"/>
      <c r="V499" s="90"/>
    </row>
    <row r="500" spans="1:22" ht="13">
      <c r="A500" s="86"/>
      <c r="B500" s="87"/>
      <c r="C500" s="87"/>
      <c r="D500" s="88"/>
      <c r="O500" s="89"/>
      <c r="V500" s="90"/>
    </row>
    <row r="501" spans="1:22" ht="13">
      <c r="A501" s="86"/>
      <c r="B501" s="87"/>
      <c r="C501" s="87"/>
      <c r="D501" s="88"/>
      <c r="O501" s="89"/>
      <c r="V501" s="90"/>
    </row>
    <row r="502" spans="1:22" ht="13">
      <c r="A502" s="86"/>
      <c r="B502" s="87"/>
      <c r="C502" s="87"/>
      <c r="D502" s="88"/>
      <c r="O502" s="89"/>
      <c r="V502" s="90"/>
    </row>
    <row r="503" spans="1:22" ht="13">
      <c r="A503" s="86"/>
      <c r="B503" s="87"/>
      <c r="C503" s="87"/>
      <c r="D503" s="88"/>
      <c r="O503" s="89"/>
      <c r="V503" s="90"/>
    </row>
    <row r="504" spans="1:22" ht="13">
      <c r="A504" s="86"/>
      <c r="B504" s="87"/>
      <c r="C504" s="87"/>
      <c r="D504" s="88"/>
      <c r="O504" s="89"/>
      <c r="V504" s="90"/>
    </row>
    <row r="505" spans="1:22" ht="13">
      <c r="A505" s="86"/>
      <c r="B505" s="87"/>
      <c r="C505" s="87"/>
      <c r="D505" s="88"/>
      <c r="O505" s="89"/>
      <c r="V505" s="90"/>
    </row>
    <row r="506" spans="1:22" ht="13">
      <c r="A506" s="86"/>
      <c r="B506" s="87"/>
      <c r="C506" s="87"/>
      <c r="D506" s="88"/>
      <c r="O506" s="89"/>
      <c r="V506" s="90"/>
    </row>
    <row r="507" spans="1:22" ht="13">
      <c r="A507" s="86"/>
      <c r="B507" s="87"/>
      <c r="C507" s="87"/>
      <c r="D507" s="88"/>
      <c r="O507" s="89"/>
      <c r="V507" s="90"/>
    </row>
    <row r="508" spans="1:22" ht="13">
      <c r="A508" s="86"/>
      <c r="B508" s="87"/>
      <c r="C508" s="87"/>
      <c r="D508" s="88"/>
      <c r="O508" s="89"/>
      <c r="V508" s="90"/>
    </row>
    <row r="509" spans="1:22" ht="13">
      <c r="A509" s="86"/>
      <c r="B509" s="87"/>
      <c r="C509" s="87"/>
      <c r="D509" s="88"/>
      <c r="O509" s="89"/>
      <c r="V509" s="90"/>
    </row>
    <row r="510" spans="1:22" ht="13">
      <c r="A510" s="86"/>
      <c r="B510" s="87"/>
      <c r="C510" s="87"/>
      <c r="D510" s="88"/>
      <c r="O510" s="89"/>
      <c r="V510" s="90"/>
    </row>
    <row r="511" spans="1:22" ht="13">
      <c r="A511" s="86"/>
      <c r="B511" s="87"/>
      <c r="C511" s="87"/>
      <c r="D511" s="88"/>
      <c r="O511" s="89"/>
      <c r="V511" s="90"/>
    </row>
    <row r="512" spans="1:22" ht="13">
      <c r="A512" s="86"/>
      <c r="B512" s="87"/>
      <c r="C512" s="87"/>
      <c r="D512" s="88"/>
      <c r="O512" s="89"/>
      <c r="V512" s="90"/>
    </row>
    <row r="513" spans="1:22" ht="13">
      <c r="A513" s="86"/>
      <c r="B513" s="87"/>
      <c r="C513" s="87"/>
      <c r="D513" s="88"/>
      <c r="O513" s="89"/>
      <c r="V513" s="90"/>
    </row>
    <row r="514" spans="1:22" ht="13">
      <c r="A514" s="86"/>
      <c r="B514" s="87"/>
      <c r="C514" s="87"/>
      <c r="D514" s="88"/>
      <c r="O514" s="89"/>
      <c r="V514" s="90"/>
    </row>
    <row r="515" spans="1:22" ht="13">
      <c r="A515" s="86"/>
      <c r="B515" s="87"/>
      <c r="C515" s="87"/>
      <c r="D515" s="88"/>
      <c r="O515" s="89"/>
      <c r="V515" s="90"/>
    </row>
    <row r="516" spans="1:22" ht="13">
      <c r="A516" s="86"/>
      <c r="B516" s="87"/>
      <c r="C516" s="87"/>
      <c r="D516" s="88"/>
      <c r="O516" s="89"/>
      <c r="V516" s="90"/>
    </row>
    <row r="517" spans="1:22" ht="13">
      <c r="A517" s="86"/>
      <c r="B517" s="87"/>
      <c r="C517" s="87"/>
      <c r="D517" s="88"/>
      <c r="O517" s="89"/>
      <c r="V517" s="90"/>
    </row>
    <row r="518" spans="1:22" ht="13">
      <c r="A518" s="86"/>
      <c r="B518" s="87"/>
      <c r="C518" s="87"/>
      <c r="D518" s="88"/>
      <c r="O518" s="89"/>
      <c r="V518" s="90"/>
    </row>
    <row r="519" spans="1:22" ht="13">
      <c r="A519" s="86"/>
      <c r="B519" s="87"/>
      <c r="C519" s="87"/>
      <c r="D519" s="88"/>
      <c r="O519" s="89"/>
      <c r="V519" s="90"/>
    </row>
    <row r="520" spans="1:22" ht="13">
      <c r="A520" s="86"/>
      <c r="B520" s="87"/>
      <c r="C520" s="87"/>
      <c r="D520" s="88"/>
      <c r="O520" s="89"/>
      <c r="V520" s="90"/>
    </row>
    <row r="521" spans="1:22" ht="13">
      <c r="A521" s="86"/>
      <c r="B521" s="87"/>
      <c r="C521" s="87"/>
      <c r="D521" s="88"/>
      <c r="O521" s="89"/>
      <c r="V521" s="90"/>
    </row>
    <row r="522" spans="1:22" ht="13">
      <c r="A522" s="86"/>
      <c r="B522" s="87"/>
      <c r="C522" s="87"/>
      <c r="D522" s="88"/>
      <c r="O522" s="89"/>
      <c r="V522" s="90"/>
    </row>
    <row r="523" spans="1:22" ht="13">
      <c r="A523" s="86"/>
      <c r="B523" s="87"/>
      <c r="C523" s="87"/>
      <c r="D523" s="88"/>
      <c r="O523" s="89"/>
      <c r="V523" s="90"/>
    </row>
    <row r="524" spans="1:22" ht="13">
      <c r="A524" s="86"/>
      <c r="B524" s="87"/>
      <c r="C524" s="87"/>
      <c r="D524" s="88"/>
      <c r="O524" s="89"/>
      <c r="V524" s="90"/>
    </row>
    <row r="525" spans="1:22" ht="13">
      <c r="A525" s="86"/>
      <c r="B525" s="87"/>
      <c r="C525" s="87"/>
      <c r="D525" s="88"/>
      <c r="O525" s="89"/>
      <c r="V525" s="90"/>
    </row>
    <row r="526" spans="1:22" ht="13">
      <c r="A526" s="86"/>
      <c r="B526" s="87"/>
      <c r="C526" s="87"/>
      <c r="D526" s="88"/>
      <c r="O526" s="89"/>
      <c r="V526" s="90"/>
    </row>
    <row r="527" spans="1:22" ht="13">
      <c r="A527" s="86"/>
      <c r="B527" s="87"/>
      <c r="C527" s="87"/>
      <c r="D527" s="88"/>
      <c r="O527" s="89"/>
      <c r="V527" s="90"/>
    </row>
    <row r="528" spans="1:22" ht="13">
      <c r="A528" s="86"/>
      <c r="B528" s="87"/>
      <c r="C528" s="87"/>
      <c r="D528" s="88"/>
      <c r="O528" s="89"/>
      <c r="V528" s="90"/>
    </row>
    <row r="529" spans="1:22" ht="13">
      <c r="A529" s="86"/>
      <c r="B529" s="87"/>
      <c r="C529" s="87"/>
      <c r="D529" s="88"/>
      <c r="O529" s="89"/>
      <c r="V529" s="90"/>
    </row>
    <row r="530" spans="1:22" ht="13">
      <c r="A530" s="86"/>
      <c r="B530" s="87"/>
      <c r="C530" s="87"/>
      <c r="D530" s="88"/>
      <c r="O530" s="89"/>
      <c r="V530" s="90"/>
    </row>
    <row r="531" spans="1:22" ht="13">
      <c r="A531" s="86"/>
      <c r="B531" s="87"/>
      <c r="C531" s="87"/>
      <c r="D531" s="88"/>
      <c r="O531" s="89"/>
      <c r="V531" s="90"/>
    </row>
    <row r="532" spans="1:22" ht="13">
      <c r="A532" s="86"/>
      <c r="B532" s="87"/>
      <c r="C532" s="87"/>
      <c r="D532" s="88"/>
      <c r="O532" s="89"/>
      <c r="V532" s="90"/>
    </row>
    <row r="533" spans="1:22" ht="13">
      <c r="A533" s="86"/>
      <c r="B533" s="87"/>
      <c r="C533" s="87"/>
      <c r="D533" s="88"/>
      <c r="O533" s="89"/>
      <c r="V533" s="90"/>
    </row>
    <row r="534" spans="1:22" ht="13">
      <c r="A534" s="86"/>
      <c r="B534" s="87"/>
      <c r="C534" s="87"/>
      <c r="D534" s="88"/>
      <c r="O534" s="89"/>
      <c r="V534" s="90"/>
    </row>
    <row r="535" spans="1:22" ht="13">
      <c r="A535" s="86"/>
      <c r="B535" s="87"/>
      <c r="C535" s="87"/>
      <c r="D535" s="88"/>
      <c r="O535" s="89"/>
      <c r="V535" s="90"/>
    </row>
    <row r="536" spans="1:22" ht="13">
      <c r="A536" s="86"/>
      <c r="B536" s="87"/>
      <c r="C536" s="87"/>
      <c r="D536" s="88"/>
      <c r="O536" s="89"/>
      <c r="V536" s="90"/>
    </row>
    <row r="537" spans="1:22" ht="13">
      <c r="A537" s="86"/>
      <c r="B537" s="87"/>
      <c r="C537" s="87"/>
      <c r="D537" s="88"/>
      <c r="O537" s="89"/>
      <c r="V537" s="90"/>
    </row>
    <row r="538" spans="1:22" ht="13">
      <c r="A538" s="86"/>
      <c r="B538" s="87"/>
      <c r="C538" s="87"/>
      <c r="D538" s="88"/>
      <c r="O538" s="89"/>
      <c r="V538" s="90"/>
    </row>
    <row r="539" spans="1:22" ht="13">
      <c r="A539" s="86"/>
      <c r="B539" s="87"/>
      <c r="C539" s="87"/>
      <c r="D539" s="88"/>
      <c r="O539" s="89"/>
      <c r="V539" s="90"/>
    </row>
    <row r="540" spans="1:22" ht="13">
      <c r="A540" s="86"/>
      <c r="B540" s="87"/>
      <c r="C540" s="87"/>
      <c r="D540" s="88"/>
      <c r="O540" s="89"/>
      <c r="V540" s="90"/>
    </row>
    <row r="541" spans="1:22" ht="13">
      <c r="A541" s="86"/>
      <c r="B541" s="87"/>
      <c r="C541" s="87"/>
      <c r="D541" s="88"/>
      <c r="O541" s="89"/>
      <c r="V541" s="90"/>
    </row>
    <row r="542" spans="1:22" ht="13">
      <c r="A542" s="86"/>
      <c r="B542" s="87"/>
      <c r="C542" s="87"/>
      <c r="D542" s="88"/>
      <c r="O542" s="89"/>
      <c r="V542" s="90"/>
    </row>
    <row r="543" spans="1:22" ht="13">
      <c r="A543" s="86"/>
      <c r="B543" s="87"/>
      <c r="C543" s="87"/>
      <c r="D543" s="88"/>
      <c r="O543" s="89"/>
      <c r="V543" s="90"/>
    </row>
    <row r="544" spans="1:22" ht="13">
      <c r="A544" s="86"/>
      <c r="B544" s="87"/>
      <c r="C544" s="87"/>
      <c r="D544" s="88"/>
      <c r="O544" s="89"/>
      <c r="V544" s="90"/>
    </row>
    <row r="545" spans="1:22" ht="13">
      <c r="A545" s="86"/>
      <c r="B545" s="87"/>
      <c r="C545" s="87"/>
      <c r="D545" s="88"/>
      <c r="O545" s="89"/>
      <c r="V545" s="90"/>
    </row>
    <row r="546" spans="1:22" ht="13">
      <c r="A546" s="86"/>
      <c r="B546" s="87"/>
      <c r="C546" s="87"/>
      <c r="D546" s="88"/>
      <c r="O546" s="89"/>
      <c r="V546" s="90"/>
    </row>
    <row r="547" spans="1:22" ht="13">
      <c r="A547" s="86"/>
      <c r="B547" s="87"/>
      <c r="C547" s="87"/>
      <c r="D547" s="88"/>
      <c r="O547" s="89"/>
      <c r="V547" s="90"/>
    </row>
    <row r="548" spans="1:22" ht="13">
      <c r="A548" s="86"/>
      <c r="B548" s="87"/>
      <c r="C548" s="87"/>
      <c r="D548" s="88"/>
      <c r="O548" s="89"/>
      <c r="V548" s="90"/>
    </row>
    <row r="549" spans="1:22" ht="13">
      <c r="A549" s="86"/>
      <c r="B549" s="87"/>
      <c r="C549" s="87"/>
      <c r="D549" s="88"/>
      <c r="O549" s="89"/>
      <c r="V549" s="90"/>
    </row>
    <row r="550" spans="1:22" ht="13">
      <c r="A550" s="86"/>
      <c r="B550" s="87"/>
      <c r="C550" s="87"/>
      <c r="D550" s="88"/>
      <c r="O550" s="89"/>
      <c r="V550" s="90"/>
    </row>
    <row r="551" spans="1:22" ht="13">
      <c r="A551" s="86"/>
      <c r="B551" s="87"/>
      <c r="C551" s="87"/>
      <c r="D551" s="88"/>
      <c r="O551" s="89"/>
      <c r="V551" s="90"/>
    </row>
    <row r="552" spans="1:22" ht="13">
      <c r="A552" s="86"/>
      <c r="B552" s="87"/>
      <c r="C552" s="87"/>
      <c r="D552" s="88"/>
      <c r="O552" s="89"/>
      <c r="V552" s="90"/>
    </row>
    <row r="553" spans="1:22" ht="13">
      <c r="A553" s="86"/>
      <c r="B553" s="87"/>
      <c r="C553" s="87"/>
      <c r="D553" s="88"/>
      <c r="O553" s="89"/>
      <c r="V553" s="90"/>
    </row>
    <row r="554" spans="1:22" ht="13">
      <c r="A554" s="86"/>
      <c r="B554" s="87"/>
      <c r="C554" s="87"/>
      <c r="D554" s="88"/>
      <c r="O554" s="89"/>
      <c r="V554" s="90"/>
    </row>
    <row r="555" spans="1:22" ht="13">
      <c r="A555" s="86"/>
      <c r="B555" s="87"/>
      <c r="C555" s="87"/>
      <c r="D555" s="88"/>
      <c r="O555" s="89"/>
      <c r="V555" s="90"/>
    </row>
    <row r="556" spans="1:22" ht="13">
      <c r="A556" s="86"/>
      <c r="B556" s="87"/>
      <c r="C556" s="87"/>
      <c r="D556" s="88"/>
      <c r="O556" s="89"/>
      <c r="V556" s="90"/>
    </row>
    <row r="557" spans="1:22" ht="13">
      <c r="A557" s="86"/>
      <c r="B557" s="87"/>
      <c r="C557" s="87"/>
      <c r="D557" s="88"/>
      <c r="O557" s="89"/>
      <c r="V557" s="90"/>
    </row>
    <row r="558" spans="1:22" ht="13">
      <c r="A558" s="86"/>
      <c r="B558" s="87"/>
      <c r="C558" s="87"/>
      <c r="D558" s="88"/>
      <c r="O558" s="89"/>
      <c r="V558" s="90"/>
    </row>
    <row r="559" spans="1:22" ht="13">
      <c r="A559" s="86"/>
      <c r="B559" s="87"/>
      <c r="C559" s="87"/>
      <c r="D559" s="88"/>
      <c r="O559" s="89"/>
      <c r="V559" s="90"/>
    </row>
    <row r="560" spans="1:22" ht="13">
      <c r="A560" s="86"/>
      <c r="B560" s="87"/>
      <c r="C560" s="87"/>
      <c r="D560" s="88"/>
      <c r="O560" s="89"/>
      <c r="V560" s="90"/>
    </row>
    <row r="561" spans="1:22" ht="13">
      <c r="A561" s="86"/>
      <c r="B561" s="87"/>
      <c r="C561" s="87"/>
      <c r="D561" s="88"/>
      <c r="O561" s="89"/>
      <c r="V561" s="90"/>
    </row>
    <row r="562" spans="1:22" ht="13">
      <c r="A562" s="86"/>
      <c r="B562" s="87"/>
      <c r="C562" s="87"/>
      <c r="D562" s="88"/>
      <c r="O562" s="89"/>
      <c r="V562" s="90"/>
    </row>
    <row r="563" spans="1:22" ht="13">
      <c r="A563" s="86"/>
      <c r="B563" s="87"/>
      <c r="C563" s="87"/>
      <c r="D563" s="88"/>
      <c r="O563" s="89"/>
      <c r="V563" s="90"/>
    </row>
    <row r="564" spans="1:22" ht="13">
      <c r="A564" s="86"/>
      <c r="B564" s="87"/>
      <c r="C564" s="87"/>
      <c r="D564" s="88"/>
      <c r="O564" s="89"/>
      <c r="V564" s="90"/>
    </row>
    <row r="565" spans="1:22" ht="13">
      <c r="A565" s="86"/>
      <c r="B565" s="87"/>
      <c r="C565" s="87"/>
      <c r="D565" s="88"/>
      <c r="O565" s="89"/>
      <c r="V565" s="90"/>
    </row>
    <row r="566" spans="1:22" ht="13">
      <c r="A566" s="86"/>
      <c r="B566" s="87"/>
      <c r="C566" s="87"/>
      <c r="D566" s="88"/>
      <c r="O566" s="89"/>
      <c r="V566" s="90"/>
    </row>
    <row r="567" spans="1:22" ht="13">
      <c r="A567" s="86"/>
      <c r="B567" s="87"/>
      <c r="C567" s="87"/>
      <c r="D567" s="88"/>
      <c r="O567" s="89"/>
      <c r="V567" s="90"/>
    </row>
    <row r="568" spans="1:22" ht="13">
      <c r="A568" s="86"/>
      <c r="B568" s="87"/>
      <c r="C568" s="87"/>
      <c r="D568" s="88"/>
      <c r="O568" s="89"/>
      <c r="V568" s="90"/>
    </row>
    <row r="569" spans="1:22" ht="13">
      <c r="A569" s="86"/>
      <c r="B569" s="87"/>
      <c r="C569" s="87"/>
      <c r="D569" s="88"/>
      <c r="O569" s="89"/>
      <c r="V569" s="90"/>
    </row>
    <row r="570" spans="1:22" ht="13">
      <c r="A570" s="86"/>
      <c r="B570" s="87"/>
      <c r="C570" s="87"/>
      <c r="D570" s="88"/>
      <c r="O570" s="89"/>
      <c r="V570" s="90"/>
    </row>
    <row r="571" spans="1:22" ht="13">
      <c r="A571" s="86"/>
      <c r="B571" s="87"/>
      <c r="C571" s="87"/>
      <c r="D571" s="88"/>
      <c r="O571" s="89"/>
      <c r="V571" s="90"/>
    </row>
    <row r="572" spans="1:22" ht="13">
      <c r="A572" s="86"/>
      <c r="B572" s="87"/>
      <c r="C572" s="87"/>
      <c r="D572" s="88"/>
      <c r="O572" s="89"/>
      <c r="V572" s="90"/>
    </row>
    <row r="573" spans="1:22" ht="13">
      <c r="A573" s="86"/>
      <c r="B573" s="87"/>
      <c r="C573" s="87"/>
      <c r="D573" s="88"/>
      <c r="O573" s="89"/>
      <c r="V573" s="90"/>
    </row>
    <row r="574" spans="1:22" ht="13">
      <c r="A574" s="86"/>
      <c r="B574" s="87"/>
      <c r="C574" s="87"/>
      <c r="D574" s="88"/>
      <c r="O574" s="89"/>
      <c r="V574" s="90"/>
    </row>
    <row r="575" spans="1:22" ht="13">
      <c r="A575" s="86"/>
      <c r="B575" s="87"/>
      <c r="C575" s="87"/>
      <c r="D575" s="88"/>
      <c r="O575" s="89"/>
      <c r="V575" s="90"/>
    </row>
    <row r="576" spans="1:22" ht="13">
      <c r="A576" s="86"/>
      <c r="B576" s="87"/>
      <c r="C576" s="87"/>
      <c r="D576" s="88"/>
      <c r="O576" s="89"/>
      <c r="V576" s="90"/>
    </row>
    <row r="577" spans="1:22" ht="13">
      <c r="A577" s="86"/>
      <c r="B577" s="87"/>
      <c r="C577" s="87"/>
      <c r="D577" s="88"/>
      <c r="O577" s="89"/>
      <c r="V577" s="90"/>
    </row>
    <row r="578" spans="1:22" ht="13">
      <c r="A578" s="86"/>
      <c r="B578" s="87"/>
      <c r="C578" s="87"/>
      <c r="D578" s="88"/>
      <c r="O578" s="89"/>
      <c r="V578" s="90"/>
    </row>
    <row r="579" spans="1:22" ht="13">
      <c r="A579" s="86"/>
      <c r="B579" s="87"/>
      <c r="C579" s="87"/>
      <c r="D579" s="88"/>
      <c r="O579" s="89"/>
      <c r="V579" s="90"/>
    </row>
    <row r="580" spans="1:22" ht="13">
      <c r="A580" s="86"/>
      <c r="B580" s="87"/>
      <c r="C580" s="87"/>
      <c r="D580" s="88"/>
      <c r="O580" s="89"/>
      <c r="V580" s="90"/>
    </row>
    <row r="581" spans="1:22" ht="13">
      <c r="A581" s="86"/>
      <c r="B581" s="87"/>
      <c r="C581" s="87"/>
      <c r="D581" s="88"/>
      <c r="O581" s="89"/>
      <c r="V581" s="90"/>
    </row>
    <row r="582" spans="1:22" ht="13">
      <c r="A582" s="86"/>
      <c r="B582" s="87"/>
      <c r="C582" s="87"/>
      <c r="D582" s="88"/>
      <c r="O582" s="89"/>
      <c r="V582" s="90"/>
    </row>
    <row r="583" spans="1:22" ht="13">
      <c r="A583" s="86"/>
      <c r="B583" s="87"/>
      <c r="C583" s="87"/>
      <c r="D583" s="88"/>
      <c r="O583" s="89"/>
      <c r="V583" s="90"/>
    </row>
    <row r="584" spans="1:22" ht="13">
      <c r="A584" s="86"/>
      <c r="B584" s="87"/>
      <c r="C584" s="87"/>
      <c r="D584" s="88"/>
      <c r="O584" s="89"/>
      <c r="V584" s="90"/>
    </row>
    <row r="585" spans="1:22" ht="13">
      <c r="A585" s="86"/>
      <c r="B585" s="87"/>
      <c r="C585" s="87"/>
      <c r="D585" s="88"/>
      <c r="O585" s="89"/>
      <c r="V585" s="90"/>
    </row>
    <row r="586" spans="1:22" ht="13">
      <c r="A586" s="86"/>
      <c r="B586" s="87"/>
      <c r="C586" s="87"/>
      <c r="D586" s="88"/>
      <c r="O586" s="89"/>
      <c r="V586" s="90"/>
    </row>
    <row r="587" spans="1:22" ht="13">
      <c r="A587" s="86"/>
      <c r="B587" s="87"/>
      <c r="C587" s="87"/>
      <c r="D587" s="88"/>
      <c r="O587" s="89"/>
      <c r="V587" s="90"/>
    </row>
    <row r="588" spans="1:22" ht="13">
      <c r="A588" s="86"/>
      <c r="B588" s="87"/>
      <c r="C588" s="87"/>
      <c r="D588" s="88"/>
      <c r="O588" s="89"/>
      <c r="V588" s="90"/>
    </row>
    <row r="589" spans="1:22" ht="13">
      <c r="A589" s="86"/>
      <c r="B589" s="87"/>
      <c r="C589" s="87"/>
      <c r="D589" s="88"/>
      <c r="O589" s="89"/>
      <c r="V589" s="90"/>
    </row>
    <row r="590" spans="1:22" ht="13">
      <c r="A590" s="86"/>
      <c r="B590" s="87"/>
      <c r="C590" s="87"/>
      <c r="D590" s="88"/>
      <c r="O590" s="89"/>
      <c r="V590" s="90"/>
    </row>
    <row r="591" spans="1:22" ht="13">
      <c r="A591" s="86"/>
      <c r="B591" s="87"/>
      <c r="C591" s="87"/>
      <c r="D591" s="88"/>
      <c r="O591" s="89"/>
      <c r="V591" s="90"/>
    </row>
    <row r="592" spans="1:22" ht="13">
      <c r="A592" s="86"/>
      <c r="B592" s="87"/>
      <c r="C592" s="87"/>
      <c r="D592" s="88"/>
      <c r="O592" s="89"/>
      <c r="V592" s="90"/>
    </row>
    <row r="593" spans="1:22" ht="13">
      <c r="A593" s="86"/>
      <c r="B593" s="87"/>
      <c r="C593" s="87"/>
      <c r="D593" s="88"/>
      <c r="O593" s="89"/>
      <c r="V593" s="90"/>
    </row>
    <row r="594" spans="1:22" ht="13">
      <c r="A594" s="86"/>
      <c r="B594" s="87"/>
      <c r="C594" s="87"/>
      <c r="D594" s="88"/>
      <c r="O594" s="89"/>
      <c r="V594" s="90"/>
    </row>
    <row r="595" spans="1:22" ht="13">
      <c r="A595" s="86"/>
      <c r="B595" s="87"/>
      <c r="C595" s="87"/>
      <c r="D595" s="88"/>
      <c r="O595" s="89"/>
      <c r="V595" s="90"/>
    </row>
    <row r="596" spans="1:22" ht="13">
      <c r="A596" s="86"/>
      <c r="B596" s="87"/>
      <c r="C596" s="87"/>
      <c r="D596" s="88"/>
      <c r="O596" s="89"/>
      <c r="V596" s="90"/>
    </row>
    <row r="597" spans="1:22" ht="13">
      <c r="A597" s="86"/>
      <c r="B597" s="87"/>
      <c r="C597" s="87"/>
      <c r="D597" s="88"/>
      <c r="O597" s="89"/>
      <c r="V597" s="90"/>
    </row>
    <row r="598" spans="1:22" ht="13">
      <c r="A598" s="86"/>
      <c r="B598" s="87"/>
      <c r="C598" s="87"/>
      <c r="D598" s="88"/>
      <c r="O598" s="89"/>
      <c r="V598" s="90"/>
    </row>
    <row r="599" spans="1:22" ht="13">
      <c r="A599" s="86"/>
      <c r="B599" s="87"/>
      <c r="C599" s="87"/>
      <c r="D599" s="88"/>
      <c r="O599" s="89"/>
      <c r="V599" s="90"/>
    </row>
    <row r="600" spans="1:22" ht="13">
      <c r="A600" s="86"/>
      <c r="B600" s="87"/>
      <c r="C600" s="87"/>
      <c r="D600" s="88"/>
      <c r="O600" s="89"/>
      <c r="V600" s="90"/>
    </row>
    <row r="601" spans="1:22" ht="13">
      <c r="A601" s="86"/>
      <c r="B601" s="87"/>
      <c r="C601" s="87"/>
      <c r="D601" s="88"/>
      <c r="O601" s="89"/>
      <c r="V601" s="90"/>
    </row>
    <row r="602" spans="1:22" ht="13">
      <c r="A602" s="86"/>
      <c r="B602" s="87"/>
      <c r="C602" s="87"/>
      <c r="D602" s="88"/>
      <c r="O602" s="89"/>
      <c r="V602" s="90"/>
    </row>
    <row r="603" spans="1:22" ht="13">
      <c r="A603" s="86"/>
      <c r="B603" s="87"/>
      <c r="C603" s="87"/>
      <c r="D603" s="88"/>
      <c r="O603" s="89"/>
      <c r="V603" s="90"/>
    </row>
    <row r="604" spans="1:22" ht="13">
      <c r="A604" s="86"/>
      <c r="B604" s="87"/>
      <c r="C604" s="87"/>
      <c r="D604" s="88"/>
      <c r="O604" s="89"/>
      <c r="V604" s="90"/>
    </row>
    <row r="605" spans="1:22" ht="13">
      <c r="A605" s="86"/>
      <c r="B605" s="87"/>
      <c r="C605" s="87"/>
      <c r="D605" s="88"/>
      <c r="O605" s="89"/>
      <c r="V605" s="90"/>
    </row>
    <row r="606" spans="1:22" ht="13">
      <c r="A606" s="86"/>
      <c r="B606" s="87"/>
      <c r="C606" s="87"/>
      <c r="D606" s="88"/>
      <c r="O606" s="89"/>
      <c r="V606" s="90"/>
    </row>
    <row r="607" spans="1:22" ht="13">
      <c r="A607" s="86"/>
      <c r="B607" s="87"/>
      <c r="C607" s="87"/>
      <c r="D607" s="88"/>
      <c r="O607" s="89"/>
      <c r="V607" s="90"/>
    </row>
    <row r="608" spans="1:22" ht="13">
      <c r="A608" s="86"/>
      <c r="B608" s="87"/>
      <c r="C608" s="87"/>
      <c r="D608" s="88"/>
      <c r="O608" s="89"/>
      <c r="V608" s="90"/>
    </row>
    <row r="609" spans="1:22" ht="13">
      <c r="A609" s="86"/>
      <c r="B609" s="87"/>
      <c r="C609" s="87"/>
      <c r="D609" s="88"/>
      <c r="O609" s="89"/>
      <c r="V609" s="90"/>
    </row>
    <row r="610" spans="1:22" ht="13">
      <c r="A610" s="86"/>
      <c r="B610" s="87"/>
      <c r="C610" s="87"/>
      <c r="D610" s="88"/>
      <c r="O610" s="89"/>
      <c r="V610" s="90"/>
    </row>
    <row r="611" spans="1:22" ht="13">
      <c r="A611" s="86"/>
      <c r="B611" s="87"/>
      <c r="C611" s="87"/>
      <c r="D611" s="88"/>
      <c r="O611" s="89"/>
      <c r="V611" s="90"/>
    </row>
    <row r="612" spans="1:22" ht="13">
      <c r="A612" s="86"/>
      <c r="B612" s="87"/>
      <c r="C612" s="87"/>
      <c r="D612" s="88"/>
      <c r="O612" s="89"/>
      <c r="V612" s="90"/>
    </row>
    <row r="613" spans="1:22" ht="13">
      <c r="A613" s="86"/>
      <c r="B613" s="87"/>
      <c r="C613" s="87"/>
      <c r="D613" s="88"/>
      <c r="O613" s="89"/>
      <c r="V613" s="90"/>
    </row>
    <row r="614" spans="1:22" ht="13">
      <c r="A614" s="86"/>
      <c r="B614" s="87"/>
      <c r="C614" s="87"/>
      <c r="D614" s="88"/>
      <c r="O614" s="89"/>
      <c r="V614" s="90"/>
    </row>
    <row r="615" spans="1:22" ht="13">
      <c r="A615" s="86"/>
      <c r="B615" s="87"/>
      <c r="C615" s="87"/>
      <c r="D615" s="88"/>
      <c r="O615" s="89"/>
      <c r="V615" s="90"/>
    </row>
    <row r="616" spans="1:22" ht="13">
      <c r="A616" s="86"/>
      <c r="B616" s="87"/>
      <c r="C616" s="87"/>
      <c r="D616" s="88"/>
      <c r="O616" s="89"/>
      <c r="V616" s="90"/>
    </row>
    <row r="617" spans="1:22" ht="13">
      <c r="A617" s="86"/>
      <c r="B617" s="87"/>
      <c r="C617" s="87"/>
      <c r="D617" s="88"/>
      <c r="O617" s="89"/>
      <c r="V617" s="90"/>
    </row>
    <row r="618" spans="1:22" ht="13">
      <c r="A618" s="86"/>
      <c r="B618" s="87"/>
      <c r="C618" s="87"/>
      <c r="D618" s="88"/>
      <c r="O618" s="89"/>
      <c r="V618" s="90"/>
    </row>
    <row r="619" spans="1:22" ht="13">
      <c r="A619" s="86"/>
      <c r="B619" s="87"/>
      <c r="C619" s="87"/>
      <c r="D619" s="88"/>
      <c r="O619" s="89"/>
      <c r="V619" s="90"/>
    </row>
    <row r="620" spans="1:22" ht="13">
      <c r="A620" s="86"/>
      <c r="B620" s="87"/>
      <c r="C620" s="87"/>
      <c r="D620" s="88"/>
      <c r="O620" s="89"/>
      <c r="V620" s="90"/>
    </row>
    <row r="621" spans="1:22" ht="13">
      <c r="A621" s="86"/>
      <c r="B621" s="87"/>
      <c r="C621" s="87"/>
      <c r="D621" s="88"/>
      <c r="O621" s="89"/>
      <c r="V621" s="90"/>
    </row>
    <row r="622" spans="1:22" ht="13">
      <c r="A622" s="86"/>
      <c r="B622" s="87"/>
      <c r="C622" s="87"/>
      <c r="D622" s="88"/>
      <c r="O622" s="89"/>
      <c r="V622" s="90"/>
    </row>
    <row r="623" spans="1:22" ht="13">
      <c r="A623" s="86"/>
      <c r="B623" s="87"/>
      <c r="C623" s="87"/>
      <c r="D623" s="88"/>
      <c r="O623" s="89"/>
      <c r="V623" s="90"/>
    </row>
    <row r="624" spans="1:22" ht="13">
      <c r="A624" s="86"/>
      <c r="B624" s="87"/>
      <c r="C624" s="87"/>
      <c r="D624" s="88"/>
      <c r="O624" s="89"/>
      <c r="V624" s="90"/>
    </row>
    <row r="625" spans="1:22" ht="13">
      <c r="A625" s="86"/>
      <c r="B625" s="87"/>
      <c r="C625" s="87"/>
      <c r="D625" s="88"/>
      <c r="O625" s="89"/>
      <c r="V625" s="90"/>
    </row>
    <row r="626" spans="1:22" ht="13">
      <c r="A626" s="86"/>
      <c r="B626" s="87"/>
      <c r="C626" s="87"/>
      <c r="D626" s="88"/>
      <c r="O626" s="89"/>
      <c r="V626" s="90"/>
    </row>
    <row r="627" spans="1:22" ht="13">
      <c r="A627" s="86"/>
      <c r="B627" s="87"/>
      <c r="C627" s="87"/>
      <c r="D627" s="88"/>
      <c r="O627" s="89"/>
      <c r="V627" s="90"/>
    </row>
    <row r="628" spans="1:22" ht="13">
      <c r="A628" s="86"/>
      <c r="B628" s="87"/>
      <c r="C628" s="87"/>
      <c r="D628" s="88"/>
      <c r="O628" s="89"/>
      <c r="V628" s="90"/>
    </row>
    <row r="629" spans="1:22" ht="13">
      <c r="A629" s="86"/>
      <c r="B629" s="87"/>
      <c r="C629" s="87"/>
      <c r="D629" s="88"/>
      <c r="O629" s="89"/>
      <c r="V629" s="90"/>
    </row>
    <row r="630" spans="1:22" ht="13">
      <c r="A630" s="86"/>
      <c r="B630" s="87"/>
      <c r="C630" s="87"/>
      <c r="D630" s="88"/>
      <c r="O630" s="89"/>
      <c r="V630" s="90"/>
    </row>
    <row r="631" spans="1:22" ht="13">
      <c r="A631" s="86"/>
      <c r="B631" s="87"/>
      <c r="C631" s="87"/>
      <c r="D631" s="88"/>
      <c r="O631" s="89"/>
      <c r="V631" s="90"/>
    </row>
    <row r="632" spans="1:22" ht="13">
      <c r="A632" s="86"/>
      <c r="B632" s="87"/>
      <c r="C632" s="87"/>
      <c r="D632" s="88"/>
      <c r="O632" s="89"/>
      <c r="V632" s="90"/>
    </row>
    <row r="633" spans="1:22" ht="13">
      <c r="A633" s="86"/>
      <c r="B633" s="87"/>
      <c r="C633" s="87"/>
      <c r="D633" s="88"/>
      <c r="O633" s="89"/>
      <c r="V633" s="90"/>
    </row>
    <row r="634" spans="1:22" ht="13">
      <c r="A634" s="86"/>
      <c r="B634" s="87"/>
      <c r="C634" s="87"/>
      <c r="D634" s="88"/>
      <c r="O634" s="89"/>
      <c r="V634" s="90"/>
    </row>
    <row r="635" spans="1:22" ht="13">
      <c r="A635" s="86"/>
      <c r="B635" s="87"/>
      <c r="C635" s="87"/>
      <c r="D635" s="88"/>
      <c r="O635" s="89"/>
      <c r="V635" s="90"/>
    </row>
    <row r="636" spans="1:22" ht="13">
      <c r="A636" s="86"/>
      <c r="B636" s="87"/>
      <c r="C636" s="87"/>
      <c r="D636" s="88"/>
      <c r="O636" s="89"/>
      <c r="V636" s="90"/>
    </row>
    <row r="637" spans="1:22" ht="13">
      <c r="A637" s="86"/>
      <c r="B637" s="87"/>
      <c r="C637" s="87"/>
      <c r="D637" s="88"/>
      <c r="O637" s="89"/>
      <c r="V637" s="90"/>
    </row>
    <row r="638" spans="1:22" ht="13">
      <c r="A638" s="86"/>
      <c r="B638" s="87"/>
      <c r="C638" s="87"/>
      <c r="D638" s="88"/>
      <c r="O638" s="89"/>
      <c r="V638" s="90"/>
    </row>
    <row r="639" spans="1:22" ht="13">
      <c r="A639" s="86"/>
      <c r="B639" s="87"/>
      <c r="C639" s="87"/>
      <c r="D639" s="88"/>
      <c r="O639" s="89"/>
      <c r="V639" s="90"/>
    </row>
    <row r="640" spans="1:22" ht="13">
      <c r="A640" s="86"/>
      <c r="B640" s="87"/>
      <c r="C640" s="87"/>
      <c r="D640" s="88"/>
      <c r="O640" s="89"/>
      <c r="V640" s="90"/>
    </row>
    <row r="641" spans="1:22" ht="13">
      <c r="A641" s="86"/>
      <c r="B641" s="87"/>
      <c r="C641" s="87"/>
      <c r="D641" s="88"/>
      <c r="O641" s="89"/>
      <c r="V641" s="90"/>
    </row>
    <row r="642" spans="1:22" ht="13">
      <c r="A642" s="86"/>
      <c r="B642" s="87"/>
      <c r="C642" s="87"/>
      <c r="D642" s="88"/>
      <c r="O642" s="89"/>
      <c r="V642" s="90"/>
    </row>
    <row r="643" spans="1:22" ht="13">
      <c r="A643" s="86"/>
      <c r="B643" s="87"/>
      <c r="C643" s="87"/>
      <c r="D643" s="88"/>
      <c r="O643" s="89"/>
      <c r="V643" s="90"/>
    </row>
    <row r="644" spans="1:22" ht="13">
      <c r="A644" s="86"/>
      <c r="B644" s="87"/>
      <c r="C644" s="87"/>
      <c r="D644" s="88"/>
      <c r="O644" s="89"/>
      <c r="V644" s="90"/>
    </row>
    <row r="645" spans="1:22" ht="13">
      <c r="A645" s="86"/>
      <c r="B645" s="87"/>
      <c r="C645" s="87"/>
      <c r="D645" s="88"/>
      <c r="O645" s="89"/>
      <c r="V645" s="90"/>
    </row>
    <row r="646" spans="1:22" ht="13">
      <c r="A646" s="86"/>
      <c r="B646" s="87"/>
      <c r="C646" s="87"/>
      <c r="D646" s="88"/>
      <c r="O646" s="89"/>
      <c r="V646" s="90"/>
    </row>
    <row r="647" spans="1:22" ht="13">
      <c r="A647" s="86"/>
      <c r="B647" s="87"/>
      <c r="C647" s="87"/>
      <c r="D647" s="88"/>
      <c r="O647" s="89"/>
      <c r="V647" s="90"/>
    </row>
    <row r="648" spans="1:22" ht="13">
      <c r="A648" s="86"/>
      <c r="B648" s="87"/>
      <c r="C648" s="87"/>
      <c r="D648" s="88"/>
      <c r="O648" s="89"/>
      <c r="V648" s="90"/>
    </row>
    <row r="649" spans="1:22" ht="13">
      <c r="A649" s="86"/>
      <c r="B649" s="87"/>
      <c r="C649" s="87"/>
      <c r="D649" s="88"/>
      <c r="O649" s="89"/>
      <c r="V649" s="90"/>
    </row>
    <row r="650" spans="1:22" ht="13">
      <c r="A650" s="86"/>
      <c r="B650" s="87"/>
      <c r="C650" s="87"/>
      <c r="D650" s="88"/>
      <c r="O650" s="89"/>
      <c r="V650" s="90"/>
    </row>
    <row r="651" spans="1:22" ht="13">
      <c r="A651" s="86"/>
      <c r="B651" s="87"/>
      <c r="C651" s="87"/>
      <c r="D651" s="88"/>
      <c r="O651" s="89"/>
      <c r="V651" s="90"/>
    </row>
    <row r="652" spans="1:22" ht="13">
      <c r="A652" s="86"/>
      <c r="B652" s="87"/>
      <c r="C652" s="87"/>
      <c r="D652" s="88"/>
      <c r="O652" s="89"/>
      <c r="V652" s="90"/>
    </row>
    <row r="653" spans="1:22" ht="13">
      <c r="A653" s="86"/>
      <c r="B653" s="87"/>
      <c r="C653" s="87"/>
      <c r="D653" s="88"/>
      <c r="O653" s="89"/>
      <c r="V653" s="90"/>
    </row>
    <row r="654" spans="1:22" ht="13">
      <c r="A654" s="86"/>
      <c r="B654" s="87"/>
      <c r="C654" s="87"/>
      <c r="D654" s="88"/>
      <c r="O654" s="89"/>
      <c r="V654" s="90"/>
    </row>
    <row r="655" spans="1:22" ht="13">
      <c r="A655" s="86"/>
      <c r="B655" s="87"/>
      <c r="C655" s="87"/>
      <c r="D655" s="88"/>
      <c r="O655" s="89"/>
      <c r="V655" s="90"/>
    </row>
    <row r="656" spans="1:22" ht="13">
      <c r="A656" s="86"/>
      <c r="B656" s="87"/>
      <c r="C656" s="87"/>
      <c r="D656" s="88"/>
      <c r="O656" s="89"/>
      <c r="V656" s="90"/>
    </row>
    <row r="657" spans="1:22" ht="13">
      <c r="A657" s="86"/>
      <c r="B657" s="87"/>
      <c r="C657" s="87"/>
      <c r="D657" s="88"/>
      <c r="O657" s="89"/>
      <c r="V657" s="90"/>
    </row>
    <row r="658" spans="1:22" ht="13">
      <c r="A658" s="86"/>
      <c r="B658" s="87"/>
      <c r="C658" s="87"/>
      <c r="D658" s="88"/>
      <c r="O658" s="89"/>
      <c r="V658" s="90"/>
    </row>
    <row r="659" spans="1:22" ht="13">
      <c r="A659" s="86"/>
      <c r="B659" s="87"/>
      <c r="C659" s="87"/>
      <c r="D659" s="88"/>
      <c r="O659" s="89"/>
      <c r="V659" s="90"/>
    </row>
    <row r="660" spans="1:22" ht="13">
      <c r="A660" s="86"/>
      <c r="B660" s="87"/>
      <c r="C660" s="87"/>
      <c r="D660" s="88"/>
      <c r="O660" s="89"/>
      <c r="V660" s="90"/>
    </row>
    <row r="661" spans="1:22" ht="13">
      <c r="A661" s="86"/>
      <c r="B661" s="87"/>
      <c r="C661" s="87"/>
      <c r="D661" s="88"/>
      <c r="O661" s="89"/>
      <c r="V661" s="90"/>
    </row>
    <row r="662" spans="1:22" ht="13">
      <c r="A662" s="86"/>
      <c r="B662" s="87"/>
      <c r="C662" s="87"/>
      <c r="D662" s="88"/>
      <c r="O662" s="89"/>
      <c r="V662" s="90"/>
    </row>
    <row r="663" spans="1:22" ht="13">
      <c r="A663" s="86"/>
      <c r="B663" s="87"/>
      <c r="C663" s="87"/>
      <c r="D663" s="88"/>
      <c r="O663" s="89"/>
      <c r="V663" s="90"/>
    </row>
    <row r="664" spans="1:22" ht="13">
      <c r="A664" s="86"/>
      <c r="B664" s="87"/>
      <c r="C664" s="87"/>
      <c r="D664" s="88"/>
      <c r="O664" s="89"/>
      <c r="V664" s="90"/>
    </row>
    <row r="665" spans="1:22" ht="13">
      <c r="A665" s="86"/>
      <c r="B665" s="87"/>
      <c r="C665" s="87"/>
      <c r="D665" s="88"/>
      <c r="O665" s="89"/>
      <c r="V665" s="90"/>
    </row>
    <row r="666" spans="1:22" ht="13">
      <c r="A666" s="86"/>
      <c r="B666" s="87"/>
      <c r="C666" s="87"/>
      <c r="D666" s="88"/>
      <c r="O666" s="89"/>
      <c r="V666" s="90"/>
    </row>
    <row r="667" spans="1:22" ht="13">
      <c r="A667" s="86"/>
      <c r="B667" s="87"/>
      <c r="C667" s="87"/>
      <c r="D667" s="88"/>
      <c r="O667" s="89"/>
      <c r="V667" s="90"/>
    </row>
    <row r="668" spans="1:22" ht="13">
      <c r="A668" s="86"/>
      <c r="B668" s="87"/>
      <c r="C668" s="87"/>
      <c r="D668" s="88"/>
      <c r="O668" s="89"/>
      <c r="V668" s="90"/>
    </row>
    <row r="669" spans="1:22" ht="13">
      <c r="A669" s="86"/>
      <c r="B669" s="87"/>
      <c r="C669" s="87"/>
      <c r="D669" s="88"/>
      <c r="O669" s="89"/>
      <c r="V669" s="90"/>
    </row>
    <row r="670" spans="1:22" ht="13">
      <c r="A670" s="86"/>
      <c r="B670" s="87"/>
      <c r="C670" s="87"/>
      <c r="D670" s="88"/>
      <c r="O670" s="89"/>
      <c r="V670" s="90"/>
    </row>
    <row r="671" spans="1:22" ht="13">
      <c r="A671" s="86"/>
      <c r="B671" s="87"/>
      <c r="C671" s="87"/>
      <c r="D671" s="88"/>
      <c r="O671" s="89"/>
      <c r="V671" s="90"/>
    </row>
    <row r="672" spans="1:22" ht="13">
      <c r="A672" s="86"/>
      <c r="B672" s="87"/>
      <c r="C672" s="87"/>
      <c r="D672" s="88"/>
      <c r="O672" s="89"/>
      <c r="V672" s="90"/>
    </row>
    <row r="673" spans="1:22" ht="13">
      <c r="A673" s="86"/>
      <c r="B673" s="87"/>
      <c r="C673" s="87"/>
      <c r="D673" s="88"/>
      <c r="O673" s="89"/>
      <c r="V673" s="90"/>
    </row>
    <row r="674" spans="1:22" ht="13">
      <c r="A674" s="86"/>
      <c r="B674" s="87"/>
      <c r="C674" s="87"/>
      <c r="D674" s="88"/>
      <c r="O674" s="89"/>
      <c r="V674" s="90"/>
    </row>
    <row r="675" spans="1:22" ht="13">
      <c r="A675" s="86"/>
      <c r="B675" s="87"/>
      <c r="C675" s="87"/>
      <c r="D675" s="88"/>
      <c r="O675" s="89"/>
      <c r="V675" s="90"/>
    </row>
    <row r="676" spans="1:22" ht="13">
      <c r="A676" s="86"/>
      <c r="B676" s="87"/>
      <c r="C676" s="87"/>
      <c r="D676" s="88"/>
      <c r="O676" s="89"/>
      <c r="V676" s="90"/>
    </row>
    <row r="677" spans="1:22" ht="13">
      <c r="A677" s="86"/>
      <c r="B677" s="87"/>
      <c r="C677" s="87"/>
      <c r="D677" s="88"/>
      <c r="O677" s="89"/>
      <c r="V677" s="90"/>
    </row>
    <row r="678" spans="1:22" ht="13">
      <c r="A678" s="86"/>
      <c r="B678" s="87"/>
      <c r="C678" s="87"/>
      <c r="D678" s="88"/>
      <c r="O678" s="89"/>
      <c r="V678" s="90"/>
    </row>
    <row r="679" spans="1:22" ht="13">
      <c r="A679" s="86"/>
      <c r="B679" s="87"/>
      <c r="C679" s="87"/>
      <c r="D679" s="88"/>
      <c r="O679" s="89"/>
      <c r="V679" s="90"/>
    </row>
    <row r="680" spans="1:22" ht="13">
      <c r="A680" s="86"/>
      <c r="B680" s="87"/>
      <c r="C680" s="87"/>
      <c r="D680" s="88"/>
      <c r="O680" s="89"/>
      <c r="V680" s="90"/>
    </row>
    <row r="681" spans="1:22" ht="13">
      <c r="A681" s="86"/>
      <c r="B681" s="87"/>
      <c r="C681" s="87"/>
      <c r="D681" s="88"/>
      <c r="O681" s="89"/>
      <c r="V681" s="90"/>
    </row>
    <row r="682" spans="1:22" ht="13">
      <c r="A682" s="86"/>
      <c r="B682" s="87"/>
      <c r="C682" s="87"/>
      <c r="D682" s="88"/>
      <c r="O682" s="89"/>
      <c r="V682" s="90"/>
    </row>
    <row r="683" spans="1:22" ht="13">
      <c r="A683" s="86"/>
      <c r="B683" s="87"/>
      <c r="C683" s="87"/>
      <c r="D683" s="88"/>
      <c r="O683" s="89"/>
      <c r="V683" s="90"/>
    </row>
    <row r="684" spans="1:22" ht="13">
      <c r="A684" s="86"/>
      <c r="B684" s="87"/>
      <c r="C684" s="87"/>
      <c r="D684" s="88"/>
      <c r="O684" s="89"/>
      <c r="V684" s="90"/>
    </row>
    <row r="685" spans="1:22" ht="13">
      <c r="A685" s="86"/>
      <c r="B685" s="87"/>
      <c r="C685" s="87"/>
      <c r="D685" s="88"/>
      <c r="O685" s="89"/>
      <c r="V685" s="90"/>
    </row>
    <row r="686" spans="1:22" ht="13">
      <c r="A686" s="86"/>
      <c r="B686" s="87"/>
      <c r="C686" s="87"/>
      <c r="D686" s="88"/>
      <c r="O686" s="89"/>
      <c r="V686" s="90"/>
    </row>
    <row r="687" spans="1:22" ht="13">
      <c r="A687" s="86"/>
      <c r="B687" s="87"/>
      <c r="C687" s="87"/>
      <c r="D687" s="88"/>
      <c r="O687" s="89"/>
      <c r="V687" s="90"/>
    </row>
    <row r="688" spans="1:22" ht="13">
      <c r="A688" s="86"/>
      <c r="B688" s="87"/>
      <c r="C688" s="87"/>
      <c r="D688" s="88"/>
      <c r="O688" s="89"/>
      <c r="V688" s="90"/>
    </row>
    <row r="689" spans="1:22" ht="13">
      <c r="A689" s="86"/>
      <c r="B689" s="87"/>
      <c r="C689" s="87"/>
      <c r="D689" s="88"/>
      <c r="O689" s="89"/>
      <c r="V689" s="90"/>
    </row>
    <row r="690" spans="1:22" ht="13">
      <c r="A690" s="86"/>
      <c r="B690" s="87"/>
      <c r="C690" s="87"/>
      <c r="D690" s="88"/>
      <c r="O690" s="89"/>
      <c r="V690" s="90"/>
    </row>
    <row r="691" spans="1:22" ht="13">
      <c r="A691" s="86"/>
      <c r="B691" s="87"/>
      <c r="C691" s="87"/>
      <c r="D691" s="88"/>
      <c r="O691" s="89"/>
      <c r="V691" s="90"/>
    </row>
    <row r="692" spans="1:22" ht="13">
      <c r="A692" s="86"/>
      <c r="B692" s="87"/>
      <c r="C692" s="87"/>
      <c r="D692" s="88"/>
      <c r="O692" s="89"/>
      <c r="V692" s="90"/>
    </row>
    <row r="693" spans="1:22" ht="13">
      <c r="A693" s="86"/>
      <c r="B693" s="87"/>
      <c r="C693" s="87"/>
      <c r="D693" s="88"/>
      <c r="O693" s="89"/>
      <c r="V693" s="90"/>
    </row>
    <row r="694" spans="1:22" ht="13">
      <c r="A694" s="86"/>
      <c r="B694" s="87"/>
      <c r="C694" s="87"/>
      <c r="D694" s="88"/>
      <c r="O694" s="89"/>
      <c r="V694" s="90"/>
    </row>
    <row r="695" spans="1:22" ht="13">
      <c r="A695" s="86"/>
      <c r="B695" s="87"/>
      <c r="C695" s="87"/>
      <c r="D695" s="88"/>
      <c r="O695" s="89"/>
      <c r="V695" s="90"/>
    </row>
    <row r="696" spans="1:22" ht="13">
      <c r="A696" s="86"/>
      <c r="B696" s="87"/>
      <c r="C696" s="87"/>
      <c r="D696" s="88"/>
      <c r="O696" s="89"/>
      <c r="V696" s="90"/>
    </row>
    <row r="697" spans="1:22" ht="13">
      <c r="A697" s="86"/>
      <c r="B697" s="87"/>
      <c r="C697" s="87"/>
      <c r="D697" s="88"/>
      <c r="O697" s="89"/>
      <c r="V697" s="90"/>
    </row>
    <row r="698" spans="1:22" ht="13">
      <c r="A698" s="86"/>
      <c r="B698" s="87"/>
      <c r="C698" s="87"/>
      <c r="D698" s="88"/>
      <c r="O698" s="89"/>
      <c r="V698" s="90"/>
    </row>
    <row r="699" spans="1:22" ht="13">
      <c r="A699" s="86"/>
      <c r="B699" s="87"/>
      <c r="C699" s="87"/>
      <c r="D699" s="88"/>
      <c r="O699" s="89"/>
      <c r="V699" s="90"/>
    </row>
    <row r="700" spans="1:22" ht="13">
      <c r="A700" s="86"/>
      <c r="B700" s="87"/>
      <c r="C700" s="87"/>
      <c r="D700" s="88"/>
      <c r="O700" s="89"/>
      <c r="V700" s="90"/>
    </row>
    <row r="701" spans="1:22" ht="13">
      <c r="A701" s="86"/>
      <c r="B701" s="87"/>
      <c r="C701" s="87"/>
      <c r="D701" s="88"/>
      <c r="O701" s="89"/>
      <c r="V701" s="90"/>
    </row>
    <row r="702" spans="1:22" ht="13">
      <c r="A702" s="86"/>
      <c r="B702" s="87"/>
      <c r="C702" s="87"/>
      <c r="D702" s="88"/>
      <c r="O702" s="89"/>
      <c r="V702" s="90"/>
    </row>
    <row r="703" spans="1:22" ht="13">
      <c r="A703" s="86"/>
      <c r="B703" s="87"/>
      <c r="C703" s="87"/>
      <c r="D703" s="88"/>
      <c r="O703" s="89"/>
      <c r="V703" s="90"/>
    </row>
    <row r="704" spans="1:22" ht="13">
      <c r="A704" s="86"/>
      <c r="B704" s="87"/>
      <c r="C704" s="87"/>
      <c r="D704" s="88"/>
      <c r="O704" s="89"/>
      <c r="V704" s="90"/>
    </row>
    <row r="705" spans="1:22" ht="13">
      <c r="A705" s="86"/>
      <c r="B705" s="87"/>
      <c r="C705" s="87"/>
      <c r="D705" s="88"/>
      <c r="O705" s="89"/>
      <c r="V705" s="90"/>
    </row>
    <row r="706" spans="1:22" ht="13">
      <c r="A706" s="86"/>
      <c r="B706" s="87"/>
      <c r="C706" s="87"/>
      <c r="D706" s="88"/>
      <c r="O706" s="89"/>
      <c r="V706" s="90"/>
    </row>
    <row r="707" spans="1:22" ht="13">
      <c r="A707" s="86"/>
      <c r="B707" s="87"/>
      <c r="C707" s="87"/>
      <c r="D707" s="88"/>
      <c r="O707" s="89"/>
      <c r="V707" s="90"/>
    </row>
    <row r="708" spans="1:22" ht="13">
      <c r="A708" s="86"/>
      <c r="B708" s="87"/>
      <c r="C708" s="87"/>
      <c r="D708" s="88"/>
      <c r="O708" s="89"/>
      <c r="V708" s="90"/>
    </row>
    <row r="709" spans="1:22" ht="13">
      <c r="A709" s="86"/>
      <c r="B709" s="87"/>
      <c r="C709" s="87"/>
      <c r="D709" s="88"/>
      <c r="O709" s="89"/>
      <c r="V709" s="90"/>
    </row>
    <row r="710" spans="1:22" ht="13">
      <c r="A710" s="86"/>
      <c r="B710" s="87"/>
      <c r="C710" s="87"/>
      <c r="D710" s="88"/>
      <c r="O710" s="89"/>
      <c r="V710" s="90"/>
    </row>
    <row r="711" spans="1:22" ht="13">
      <c r="A711" s="86"/>
      <c r="B711" s="87"/>
      <c r="C711" s="87"/>
      <c r="D711" s="88"/>
      <c r="O711" s="89"/>
      <c r="V711" s="90"/>
    </row>
    <row r="712" spans="1:22" ht="13">
      <c r="A712" s="86"/>
      <c r="B712" s="87"/>
      <c r="C712" s="87"/>
      <c r="D712" s="88"/>
      <c r="O712" s="89"/>
      <c r="V712" s="90"/>
    </row>
    <row r="713" spans="1:22" ht="13">
      <c r="A713" s="86"/>
      <c r="B713" s="87"/>
      <c r="C713" s="87"/>
      <c r="D713" s="88"/>
      <c r="O713" s="89"/>
      <c r="V713" s="90"/>
    </row>
    <row r="714" spans="1:22" ht="13">
      <c r="A714" s="86"/>
      <c r="B714" s="87"/>
      <c r="C714" s="87"/>
      <c r="D714" s="88"/>
      <c r="O714" s="89"/>
      <c r="V714" s="90"/>
    </row>
    <row r="715" spans="1:22" ht="13">
      <c r="A715" s="86"/>
      <c r="B715" s="87"/>
      <c r="C715" s="87"/>
      <c r="D715" s="88"/>
      <c r="O715" s="89"/>
      <c r="V715" s="90"/>
    </row>
    <row r="716" spans="1:22" ht="13">
      <c r="A716" s="86"/>
      <c r="B716" s="87"/>
      <c r="C716" s="87"/>
      <c r="D716" s="88"/>
      <c r="O716" s="89"/>
      <c r="V716" s="90"/>
    </row>
    <row r="717" spans="1:22" ht="13">
      <c r="A717" s="86"/>
      <c r="B717" s="87"/>
      <c r="C717" s="87"/>
      <c r="D717" s="88"/>
      <c r="O717" s="89"/>
      <c r="V717" s="90"/>
    </row>
    <row r="718" spans="1:22" ht="13">
      <c r="A718" s="86"/>
      <c r="B718" s="87"/>
      <c r="C718" s="87"/>
      <c r="D718" s="88"/>
      <c r="O718" s="89"/>
      <c r="V718" s="90"/>
    </row>
    <row r="719" spans="1:22" ht="13">
      <c r="A719" s="86"/>
      <c r="B719" s="87"/>
      <c r="C719" s="87"/>
      <c r="D719" s="88"/>
      <c r="O719" s="89"/>
      <c r="V719" s="90"/>
    </row>
    <row r="720" spans="1:22" ht="13">
      <c r="A720" s="86"/>
      <c r="B720" s="87"/>
      <c r="C720" s="87"/>
      <c r="D720" s="88"/>
      <c r="O720" s="89"/>
      <c r="V720" s="90"/>
    </row>
    <row r="721" spans="1:22" ht="13">
      <c r="A721" s="86"/>
      <c r="B721" s="87"/>
      <c r="C721" s="87"/>
      <c r="D721" s="88"/>
      <c r="O721" s="89"/>
      <c r="V721" s="90"/>
    </row>
    <row r="722" spans="1:22" ht="13">
      <c r="A722" s="86"/>
      <c r="B722" s="87"/>
      <c r="C722" s="87"/>
      <c r="D722" s="88"/>
      <c r="O722" s="89"/>
      <c r="V722" s="90"/>
    </row>
    <row r="723" spans="1:22" ht="13">
      <c r="A723" s="86"/>
      <c r="B723" s="87"/>
      <c r="C723" s="87"/>
      <c r="D723" s="88"/>
      <c r="O723" s="89"/>
      <c r="V723" s="90"/>
    </row>
    <row r="724" spans="1:22" ht="13">
      <c r="A724" s="86"/>
      <c r="B724" s="87"/>
      <c r="C724" s="87"/>
      <c r="D724" s="88"/>
      <c r="O724" s="89"/>
      <c r="V724" s="90"/>
    </row>
    <row r="725" spans="1:22" ht="13">
      <c r="A725" s="86"/>
      <c r="B725" s="87"/>
      <c r="C725" s="87"/>
      <c r="D725" s="88"/>
      <c r="O725" s="89"/>
      <c r="V725" s="90"/>
    </row>
    <row r="726" spans="1:22" ht="13">
      <c r="A726" s="86"/>
      <c r="B726" s="87"/>
      <c r="C726" s="87"/>
      <c r="D726" s="88"/>
      <c r="O726" s="89"/>
      <c r="V726" s="90"/>
    </row>
    <row r="727" spans="1:22" ht="13">
      <c r="A727" s="86"/>
      <c r="B727" s="87"/>
      <c r="C727" s="87"/>
      <c r="D727" s="88"/>
      <c r="O727" s="89"/>
      <c r="V727" s="90"/>
    </row>
    <row r="728" spans="1:22" ht="13">
      <c r="A728" s="86"/>
      <c r="B728" s="87"/>
      <c r="C728" s="87"/>
      <c r="D728" s="88"/>
      <c r="O728" s="89"/>
      <c r="V728" s="90"/>
    </row>
    <row r="729" spans="1:22" ht="13">
      <c r="A729" s="86"/>
      <c r="B729" s="87"/>
      <c r="C729" s="87"/>
      <c r="D729" s="88"/>
      <c r="O729" s="89"/>
      <c r="V729" s="90"/>
    </row>
    <row r="730" spans="1:22" ht="13">
      <c r="A730" s="86"/>
      <c r="B730" s="87"/>
      <c r="C730" s="87"/>
      <c r="D730" s="88"/>
      <c r="O730" s="89"/>
      <c r="V730" s="90"/>
    </row>
    <row r="731" spans="1:22" ht="13">
      <c r="A731" s="86"/>
      <c r="B731" s="87"/>
      <c r="C731" s="87"/>
      <c r="D731" s="88"/>
      <c r="O731" s="89"/>
      <c r="V731" s="90"/>
    </row>
    <row r="732" spans="1:22" ht="13">
      <c r="A732" s="86"/>
      <c r="B732" s="87"/>
      <c r="C732" s="87"/>
      <c r="D732" s="88"/>
      <c r="O732" s="89"/>
      <c r="V732" s="90"/>
    </row>
    <row r="733" spans="1:22" ht="13">
      <c r="A733" s="86"/>
      <c r="B733" s="87"/>
      <c r="C733" s="87"/>
      <c r="D733" s="88"/>
      <c r="O733" s="89"/>
      <c r="V733" s="90"/>
    </row>
    <row r="734" spans="1:22" ht="13">
      <c r="A734" s="86"/>
      <c r="B734" s="87"/>
      <c r="C734" s="87"/>
      <c r="D734" s="88"/>
      <c r="O734" s="89"/>
      <c r="V734" s="90"/>
    </row>
    <row r="735" spans="1:22" ht="13">
      <c r="A735" s="86"/>
      <c r="B735" s="87"/>
      <c r="C735" s="87"/>
      <c r="D735" s="88"/>
      <c r="O735" s="89"/>
      <c r="V735" s="90"/>
    </row>
    <row r="736" spans="1:22" ht="13">
      <c r="A736" s="86"/>
      <c r="B736" s="87"/>
      <c r="C736" s="87"/>
      <c r="D736" s="88"/>
      <c r="O736" s="89"/>
      <c r="V736" s="90"/>
    </row>
    <row r="737" spans="1:22" ht="13">
      <c r="A737" s="86"/>
      <c r="B737" s="87"/>
      <c r="C737" s="87"/>
      <c r="D737" s="88"/>
      <c r="O737" s="89"/>
      <c r="V737" s="90"/>
    </row>
    <row r="738" spans="1:22" ht="13">
      <c r="A738" s="86"/>
      <c r="B738" s="87"/>
      <c r="C738" s="87"/>
      <c r="D738" s="88"/>
      <c r="O738" s="89"/>
      <c r="V738" s="90"/>
    </row>
    <row r="739" spans="1:22" ht="13">
      <c r="A739" s="86"/>
      <c r="B739" s="87"/>
      <c r="C739" s="87"/>
      <c r="D739" s="88"/>
      <c r="O739" s="89"/>
      <c r="V739" s="90"/>
    </row>
    <row r="740" spans="1:22" ht="13">
      <c r="A740" s="86"/>
      <c r="B740" s="87"/>
      <c r="C740" s="87"/>
      <c r="D740" s="88"/>
      <c r="O740" s="89"/>
      <c r="V740" s="90"/>
    </row>
    <row r="741" spans="1:22" ht="13">
      <c r="A741" s="86"/>
      <c r="B741" s="87"/>
      <c r="C741" s="87"/>
      <c r="D741" s="88"/>
      <c r="O741" s="89"/>
      <c r="V741" s="90"/>
    </row>
    <row r="742" spans="1:22" ht="13">
      <c r="A742" s="86"/>
      <c r="B742" s="87"/>
      <c r="C742" s="87"/>
      <c r="D742" s="88"/>
      <c r="O742" s="89"/>
      <c r="V742" s="90"/>
    </row>
    <row r="743" spans="1:22" ht="13">
      <c r="A743" s="86"/>
      <c r="B743" s="87"/>
      <c r="C743" s="87"/>
      <c r="D743" s="88"/>
      <c r="O743" s="89"/>
      <c r="V743" s="90"/>
    </row>
    <row r="744" spans="1:22" ht="13">
      <c r="A744" s="86"/>
      <c r="B744" s="87"/>
      <c r="C744" s="87"/>
      <c r="D744" s="88"/>
      <c r="O744" s="89"/>
      <c r="V744" s="90"/>
    </row>
    <row r="745" spans="1:22" ht="13">
      <c r="A745" s="86"/>
      <c r="B745" s="87"/>
      <c r="C745" s="87"/>
      <c r="D745" s="88"/>
      <c r="O745" s="89"/>
      <c r="V745" s="90"/>
    </row>
    <row r="746" spans="1:22" ht="13">
      <c r="A746" s="86"/>
      <c r="B746" s="87"/>
      <c r="C746" s="87"/>
      <c r="D746" s="88"/>
      <c r="O746" s="89"/>
      <c r="V746" s="90"/>
    </row>
    <row r="747" spans="1:22" ht="13">
      <c r="A747" s="86"/>
      <c r="B747" s="87"/>
      <c r="C747" s="87"/>
      <c r="D747" s="88"/>
      <c r="O747" s="89"/>
      <c r="V747" s="90"/>
    </row>
    <row r="748" spans="1:22" ht="13">
      <c r="A748" s="86"/>
      <c r="B748" s="87"/>
      <c r="C748" s="87"/>
      <c r="D748" s="88"/>
      <c r="O748" s="89"/>
      <c r="V748" s="90"/>
    </row>
    <row r="749" spans="1:22" ht="13">
      <c r="A749" s="86"/>
      <c r="B749" s="87"/>
      <c r="C749" s="87"/>
      <c r="D749" s="88"/>
      <c r="O749" s="89"/>
      <c r="V749" s="90"/>
    </row>
    <row r="750" spans="1:22" ht="13">
      <c r="A750" s="86"/>
      <c r="B750" s="87"/>
      <c r="C750" s="87"/>
      <c r="D750" s="88"/>
      <c r="O750" s="89"/>
      <c r="V750" s="90"/>
    </row>
    <row r="751" spans="1:22" ht="13">
      <c r="A751" s="86"/>
      <c r="B751" s="87"/>
      <c r="C751" s="87"/>
      <c r="D751" s="88"/>
      <c r="O751" s="89"/>
      <c r="V751" s="90"/>
    </row>
    <row r="752" spans="1:22" ht="13">
      <c r="A752" s="86"/>
      <c r="B752" s="87"/>
      <c r="C752" s="87"/>
      <c r="D752" s="88"/>
      <c r="O752" s="89"/>
      <c r="V752" s="90"/>
    </row>
    <row r="753" spans="1:22" ht="13">
      <c r="A753" s="86"/>
      <c r="B753" s="87"/>
      <c r="C753" s="87"/>
      <c r="D753" s="88"/>
      <c r="O753" s="89"/>
      <c r="V753" s="90"/>
    </row>
    <row r="754" spans="1:22" ht="13">
      <c r="A754" s="86"/>
      <c r="B754" s="87"/>
      <c r="C754" s="87"/>
      <c r="D754" s="88"/>
      <c r="O754" s="89"/>
      <c r="V754" s="90"/>
    </row>
    <row r="755" spans="1:22" ht="13">
      <c r="A755" s="86"/>
      <c r="B755" s="87"/>
      <c r="C755" s="87"/>
      <c r="D755" s="88"/>
      <c r="O755" s="89"/>
      <c r="V755" s="90"/>
    </row>
    <row r="756" spans="1:22" ht="13">
      <c r="A756" s="86"/>
      <c r="B756" s="87"/>
      <c r="C756" s="87"/>
      <c r="D756" s="88"/>
      <c r="O756" s="89"/>
      <c r="V756" s="90"/>
    </row>
    <row r="757" spans="1:22" ht="13">
      <c r="A757" s="86"/>
      <c r="B757" s="87"/>
      <c r="C757" s="87"/>
      <c r="D757" s="88"/>
      <c r="O757" s="89"/>
      <c r="V757" s="90"/>
    </row>
    <row r="758" spans="1:22" ht="13">
      <c r="A758" s="86"/>
      <c r="B758" s="87"/>
      <c r="C758" s="87"/>
      <c r="D758" s="88"/>
      <c r="O758" s="89"/>
      <c r="V758" s="90"/>
    </row>
    <row r="759" spans="1:22" ht="13">
      <c r="A759" s="86"/>
      <c r="B759" s="87"/>
      <c r="C759" s="87"/>
      <c r="D759" s="88"/>
      <c r="O759" s="89"/>
      <c r="V759" s="90"/>
    </row>
    <row r="760" spans="1:22" ht="13">
      <c r="A760" s="86"/>
      <c r="B760" s="87"/>
      <c r="C760" s="87"/>
      <c r="D760" s="88"/>
      <c r="O760" s="89"/>
      <c r="V760" s="90"/>
    </row>
    <row r="761" spans="1:22" ht="13">
      <c r="A761" s="86"/>
      <c r="B761" s="87"/>
      <c r="C761" s="87"/>
      <c r="D761" s="88"/>
      <c r="O761" s="89"/>
      <c r="V761" s="90"/>
    </row>
    <row r="762" spans="1:22" ht="13">
      <c r="A762" s="86"/>
      <c r="B762" s="87"/>
      <c r="C762" s="87"/>
      <c r="D762" s="88"/>
      <c r="O762" s="89"/>
      <c r="V762" s="90"/>
    </row>
    <row r="763" spans="1:22" ht="13">
      <c r="A763" s="86"/>
      <c r="B763" s="87"/>
      <c r="C763" s="87"/>
      <c r="D763" s="88"/>
      <c r="O763" s="89"/>
      <c r="V763" s="90"/>
    </row>
    <row r="764" spans="1:22" ht="13">
      <c r="A764" s="86"/>
      <c r="B764" s="87"/>
      <c r="C764" s="87"/>
      <c r="D764" s="88"/>
      <c r="O764" s="89"/>
      <c r="V764" s="90"/>
    </row>
    <row r="765" spans="1:22" ht="13">
      <c r="A765" s="86"/>
      <c r="B765" s="87"/>
      <c r="C765" s="87"/>
      <c r="D765" s="88"/>
      <c r="O765" s="89"/>
      <c r="V765" s="90"/>
    </row>
    <row r="766" spans="1:22" ht="13">
      <c r="A766" s="86"/>
      <c r="B766" s="87"/>
      <c r="C766" s="87"/>
      <c r="D766" s="88"/>
      <c r="O766" s="89"/>
      <c r="V766" s="90"/>
    </row>
    <row r="767" spans="1:22" ht="13">
      <c r="A767" s="86"/>
      <c r="B767" s="87"/>
      <c r="C767" s="87"/>
      <c r="D767" s="88"/>
      <c r="O767" s="89"/>
      <c r="V767" s="90"/>
    </row>
    <row r="768" spans="1:22" ht="13">
      <c r="A768" s="86"/>
      <c r="B768" s="87"/>
      <c r="C768" s="87"/>
      <c r="D768" s="88"/>
      <c r="O768" s="89"/>
      <c r="V768" s="90"/>
    </row>
    <row r="769" spans="1:22" ht="13">
      <c r="A769" s="86"/>
      <c r="B769" s="87"/>
      <c r="C769" s="87"/>
      <c r="D769" s="88"/>
      <c r="O769" s="89"/>
      <c r="V769" s="90"/>
    </row>
    <row r="770" spans="1:22" ht="13">
      <c r="A770" s="86"/>
      <c r="B770" s="87"/>
      <c r="C770" s="87"/>
      <c r="D770" s="88"/>
      <c r="O770" s="89"/>
      <c r="V770" s="90"/>
    </row>
    <row r="771" spans="1:22" ht="13">
      <c r="A771" s="86"/>
      <c r="B771" s="87"/>
      <c r="C771" s="87"/>
      <c r="D771" s="88"/>
      <c r="O771" s="89"/>
      <c r="V771" s="90"/>
    </row>
    <row r="772" spans="1:22" ht="13">
      <c r="A772" s="86"/>
      <c r="B772" s="87"/>
      <c r="C772" s="87"/>
      <c r="D772" s="88"/>
      <c r="O772" s="89"/>
      <c r="V772" s="90"/>
    </row>
    <row r="773" spans="1:22" ht="13">
      <c r="A773" s="86"/>
      <c r="B773" s="87"/>
      <c r="C773" s="87"/>
      <c r="D773" s="88"/>
      <c r="O773" s="89"/>
      <c r="V773" s="90"/>
    </row>
    <row r="774" spans="1:22" ht="13">
      <c r="A774" s="86"/>
      <c r="B774" s="87"/>
      <c r="C774" s="87"/>
      <c r="D774" s="88"/>
      <c r="O774" s="89"/>
      <c r="V774" s="90"/>
    </row>
    <row r="775" spans="1:22" ht="13">
      <c r="A775" s="86"/>
      <c r="B775" s="87"/>
      <c r="C775" s="87"/>
      <c r="D775" s="88"/>
      <c r="O775" s="89"/>
      <c r="V775" s="90"/>
    </row>
    <row r="776" spans="1:22" ht="13">
      <c r="A776" s="86"/>
      <c r="B776" s="87"/>
      <c r="C776" s="87"/>
      <c r="D776" s="88"/>
      <c r="O776" s="89"/>
      <c r="V776" s="90"/>
    </row>
    <row r="777" spans="1:22" ht="13">
      <c r="A777" s="86"/>
      <c r="B777" s="87"/>
      <c r="C777" s="87"/>
      <c r="D777" s="88"/>
      <c r="O777" s="89"/>
      <c r="V777" s="90"/>
    </row>
    <row r="778" spans="1:22" ht="13">
      <c r="A778" s="86"/>
      <c r="B778" s="87"/>
      <c r="C778" s="87"/>
      <c r="D778" s="88"/>
      <c r="O778" s="89"/>
      <c r="V778" s="90"/>
    </row>
    <row r="779" spans="1:22" ht="13">
      <c r="A779" s="86"/>
      <c r="B779" s="87"/>
      <c r="C779" s="87"/>
      <c r="D779" s="88"/>
      <c r="O779" s="89"/>
      <c r="V779" s="90"/>
    </row>
    <row r="780" spans="1:22" ht="13">
      <c r="A780" s="86"/>
      <c r="B780" s="87"/>
      <c r="C780" s="87"/>
      <c r="D780" s="88"/>
      <c r="O780" s="89"/>
      <c r="V780" s="90"/>
    </row>
    <row r="781" spans="1:22" ht="13">
      <c r="A781" s="86"/>
      <c r="B781" s="87"/>
      <c r="C781" s="87"/>
      <c r="D781" s="88"/>
      <c r="O781" s="89"/>
      <c r="V781" s="90"/>
    </row>
    <row r="782" spans="1:22" ht="13">
      <c r="A782" s="86"/>
      <c r="B782" s="87"/>
      <c r="C782" s="87"/>
      <c r="D782" s="88"/>
      <c r="O782" s="89"/>
      <c r="V782" s="90"/>
    </row>
    <row r="783" spans="1:22" ht="13">
      <c r="A783" s="86"/>
      <c r="B783" s="87"/>
      <c r="C783" s="87"/>
      <c r="D783" s="88"/>
      <c r="O783" s="89"/>
      <c r="V783" s="90"/>
    </row>
    <row r="784" spans="1:22" ht="13">
      <c r="A784" s="86"/>
      <c r="B784" s="87"/>
      <c r="C784" s="87"/>
      <c r="D784" s="88"/>
      <c r="O784" s="89"/>
      <c r="V784" s="90"/>
    </row>
    <row r="785" spans="1:22" ht="13">
      <c r="A785" s="86"/>
      <c r="B785" s="87"/>
      <c r="C785" s="87"/>
      <c r="D785" s="88"/>
      <c r="O785" s="89"/>
      <c r="V785" s="90"/>
    </row>
    <row r="786" spans="1:22" ht="13">
      <c r="A786" s="86"/>
      <c r="B786" s="87"/>
      <c r="C786" s="87"/>
      <c r="D786" s="88"/>
      <c r="O786" s="89"/>
      <c r="V786" s="90"/>
    </row>
    <row r="787" spans="1:22" ht="13">
      <c r="A787" s="86"/>
      <c r="B787" s="87"/>
      <c r="C787" s="87"/>
      <c r="D787" s="88"/>
      <c r="O787" s="89"/>
      <c r="V787" s="90"/>
    </row>
    <row r="788" spans="1:22" ht="13">
      <c r="A788" s="86"/>
      <c r="B788" s="87"/>
      <c r="C788" s="87"/>
      <c r="D788" s="88"/>
      <c r="O788" s="89"/>
      <c r="V788" s="90"/>
    </row>
    <row r="789" spans="1:22" ht="13">
      <c r="A789" s="86"/>
      <c r="B789" s="87"/>
      <c r="C789" s="87"/>
      <c r="D789" s="88"/>
      <c r="O789" s="89"/>
      <c r="V789" s="90"/>
    </row>
    <row r="790" spans="1:22" ht="13">
      <c r="A790" s="86"/>
      <c r="B790" s="87"/>
      <c r="C790" s="87"/>
      <c r="D790" s="88"/>
      <c r="O790" s="89"/>
      <c r="V790" s="90"/>
    </row>
    <row r="791" spans="1:22" ht="13">
      <c r="A791" s="86"/>
      <c r="B791" s="87"/>
      <c r="C791" s="87"/>
      <c r="D791" s="88"/>
      <c r="O791" s="89"/>
      <c r="V791" s="90"/>
    </row>
    <row r="792" spans="1:22" ht="13">
      <c r="A792" s="86"/>
      <c r="B792" s="87"/>
      <c r="C792" s="87"/>
      <c r="D792" s="88"/>
      <c r="O792" s="89"/>
      <c r="V792" s="90"/>
    </row>
    <row r="793" spans="1:22" ht="13">
      <c r="A793" s="86"/>
      <c r="B793" s="87"/>
      <c r="C793" s="87"/>
      <c r="D793" s="88"/>
      <c r="O793" s="89"/>
      <c r="V793" s="90"/>
    </row>
    <row r="794" spans="1:22" ht="13">
      <c r="A794" s="86"/>
      <c r="B794" s="87"/>
      <c r="C794" s="87"/>
      <c r="D794" s="88"/>
      <c r="O794" s="89"/>
      <c r="V794" s="90"/>
    </row>
    <row r="795" spans="1:22" ht="13">
      <c r="A795" s="86"/>
      <c r="B795" s="87"/>
      <c r="C795" s="87"/>
      <c r="D795" s="88"/>
      <c r="O795" s="89"/>
      <c r="V795" s="90"/>
    </row>
    <row r="796" spans="1:22" ht="13">
      <c r="A796" s="86"/>
      <c r="B796" s="87"/>
      <c r="C796" s="87"/>
      <c r="D796" s="88"/>
      <c r="O796" s="89"/>
      <c r="V796" s="90"/>
    </row>
    <row r="797" spans="1:22" ht="13">
      <c r="A797" s="86"/>
      <c r="B797" s="87"/>
      <c r="C797" s="87"/>
      <c r="D797" s="88"/>
      <c r="O797" s="89"/>
      <c r="V797" s="90"/>
    </row>
    <row r="798" spans="1:22" ht="13">
      <c r="A798" s="86"/>
      <c r="B798" s="87"/>
      <c r="C798" s="87"/>
      <c r="D798" s="88"/>
      <c r="O798" s="89"/>
      <c r="V798" s="90"/>
    </row>
    <row r="799" spans="1:22" ht="13">
      <c r="A799" s="86"/>
      <c r="B799" s="87"/>
      <c r="C799" s="87"/>
      <c r="D799" s="88"/>
      <c r="O799" s="89"/>
      <c r="V799" s="90"/>
    </row>
    <row r="800" spans="1:22" ht="13">
      <c r="A800" s="86"/>
      <c r="B800" s="87"/>
      <c r="C800" s="87"/>
      <c r="D800" s="88"/>
      <c r="O800" s="89"/>
      <c r="V800" s="90"/>
    </row>
    <row r="801" spans="1:22" ht="13">
      <c r="A801" s="86"/>
      <c r="B801" s="87"/>
      <c r="C801" s="87"/>
      <c r="D801" s="88"/>
      <c r="O801" s="89"/>
      <c r="V801" s="90"/>
    </row>
    <row r="802" spans="1:22" ht="13">
      <c r="A802" s="86"/>
      <c r="B802" s="87"/>
      <c r="C802" s="87"/>
      <c r="D802" s="88"/>
      <c r="O802" s="89"/>
      <c r="V802" s="90"/>
    </row>
    <row r="803" spans="1:22" ht="13">
      <c r="A803" s="86"/>
      <c r="B803" s="87"/>
      <c r="C803" s="87"/>
      <c r="D803" s="88"/>
      <c r="O803" s="89"/>
      <c r="V803" s="90"/>
    </row>
    <row r="804" spans="1:22" ht="13">
      <c r="A804" s="86"/>
      <c r="B804" s="87"/>
      <c r="C804" s="87"/>
      <c r="D804" s="88"/>
      <c r="O804" s="89"/>
      <c r="V804" s="90"/>
    </row>
    <row r="805" spans="1:22" ht="13">
      <c r="A805" s="86"/>
      <c r="B805" s="87"/>
      <c r="C805" s="87"/>
      <c r="D805" s="88"/>
      <c r="O805" s="89"/>
      <c r="V805" s="90"/>
    </row>
    <row r="806" spans="1:22" ht="13">
      <c r="A806" s="86"/>
      <c r="B806" s="87"/>
      <c r="C806" s="87"/>
      <c r="D806" s="88"/>
      <c r="O806" s="89"/>
      <c r="V806" s="90"/>
    </row>
    <row r="807" spans="1:22" ht="13">
      <c r="A807" s="86"/>
      <c r="B807" s="87"/>
      <c r="C807" s="87"/>
      <c r="D807" s="88"/>
      <c r="O807" s="89"/>
      <c r="V807" s="90"/>
    </row>
    <row r="808" spans="1:22" ht="13">
      <c r="A808" s="86"/>
      <c r="B808" s="87"/>
      <c r="C808" s="87"/>
      <c r="D808" s="88"/>
      <c r="O808" s="89"/>
      <c r="V808" s="90"/>
    </row>
    <row r="809" spans="1:22" ht="13">
      <c r="A809" s="86"/>
      <c r="B809" s="87"/>
      <c r="C809" s="87"/>
      <c r="D809" s="88"/>
      <c r="O809" s="89"/>
      <c r="V809" s="90"/>
    </row>
    <row r="810" spans="1:22" ht="13">
      <c r="A810" s="86"/>
      <c r="B810" s="87"/>
      <c r="C810" s="87"/>
      <c r="D810" s="88"/>
      <c r="O810" s="89"/>
      <c r="V810" s="90"/>
    </row>
    <row r="811" spans="1:22" ht="13">
      <c r="A811" s="86"/>
      <c r="B811" s="87"/>
      <c r="C811" s="87"/>
      <c r="D811" s="88"/>
      <c r="O811" s="89"/>
      <c r="V811" s="90"/>
    </row>
    <row r="812" spans="1:22" ht="13">
      <c r="A812" s="86"/>
      <c r="B812" s="87"/>
      <c r="C812" s="87"/>
      <c r="D812" s="88"/>
      <c r="O812" s="89"/>
      <c r="V812" s="90"/>
    </row>
    <row r="813" spans="1:22" ht="13">
      <c r="A813" s="86"/>
      <c r="B813" s="87"/>
      <c r="C813" s="87"/>
      <c r="D813" s="88"/>
      <c r="O813" s="89"/>
      <c r="V813" s="90"/>
    </row>
    <row r="814" spans="1:22" ht="13">
      <c r="A814" s="86"/>
      <c r="B814" s="87"/>
      <c r="C814" s="87"/>
      <c r="D814" s="88"/>
      <c r="O814" s="89"/>
      <c r="V814" s="90"/>
    </row>
    <row r="815" spans="1:22" ht="13">
      <c r="A815" s="86"/>
      <c r="B815" s="87"/>
      <c r="C815" s="87"/>
      <c r="D815" s="88"/>
      <c r="O815" s="89"/>
      <c r="V815" s="90"/>
    </row>
    <row r="816" spans="1:22" ht="13">
      <c r="A816" s="86"/>
      <c r="B816" s="87"/>
      <c r="C816" s="87"/>
      <c r="D816" s="88"/>
      <c r="O816" s="89"/>
      <c r="V816" s="90"/>
    </row>
    <row r="817" spans="1:22" ht="13">
      <c r="A817" s="86"/>
      <c r="B817" s="87"/>
      <c r="C817" s="87"/>
      <c r="D817" s="88"/>
      <c r="O817" s="89"/>
      <c r="V817" s="90"/>
    </row>
    <row r="818" spans="1:22" ht="13">
      <c r="A818" s="86"/>
      <c r="B818" s="87"/>
      <c r="C818" s="87"/>
      <c r="D818" s="88"/>
      <c r="O818" s="89"/>
      <c r="V818" s="90"/>
    </row>
    <row r="819" spans="1:22" ht="13">
      <c r="A819" s="86"/>
      <c r="B819" s="87"/>
      <c r="C819" s="87"/>
      <c r="D819" s="88"/>
      <c r="O819" s="89"/>
      <c r="V819" s="90"/>
    </row>
    <row r="820" spans="1:22" ht="13">
      <c r="A820" s="86"/>
      <c r="B820" s="87"/>
      <c r="C820" s="87"/>
      <c r="D820" s="88"/>
      <c r="O820" s="89"/>
      <c r="V820" s="90"/>
    </row>
    <row r="821" spans="1:22" ht="13">
      <c r="A821" s="86"/>
      <c r="B821" s="87"/>
      <c r="C821" s="87"/>
      <c r="D821" s="88"/>
      <c r="O821" s="89"/>
      <c r="V821" s="90"/>
    </row>
    <row r="822" spans="1:22" ht="13">
      <c r="A822" s="86"/>
      <c r="B822" s="87"/>
      <c r="C822" s="87"/>
      <c r="D822" s="88"/>
      <c r="O822" s="89"/>
      <c r="V822" s="90"/>
    </row>
    <row r="823" spans="1:22" ht="13">
      <c r="A823" s="86"/>
      <c r="B823" s="87"/>
      <c r="C823" s="87"/>
      <c r="D823" s="88"/>
      <c r="O823" s="89"/>
      <c r="V823" s="90"/>
    </row>
    <row r="824" spans="1:22" ht="13">
      <c r="A824" s="86"/>
      <c r="B824" s="87"/>
      <c r="C824" s="87"/>
      <c r="D824" s="88"/>
      <c r="O824" s="89"/>
      <c r="V824" s="90"/>
    </row>
    <row r="825" spans="1:22" ht="13">
      <c r="A825" s="86"/>
      <c r="B825" s="87"/>
      <c r="C825" s="87"/>
      <c r="D825" s="88"/>
      <c r="O825" s="89"/>
      <c r="V825" s="90"/>
    </row>
    <row r="826" spans="1:22" ht="13">
      <c r="A826" s="86"/>
      <c r="B826" s="87"/>
      <c r="C826" s="87"/>
      <c r="D826" s="88"/>
      <c r="O826" s="89"/>
      <c r="V826" s="90"/>
    </row>
    <row r="827" spans="1:22" ht="13">
      <c r="A827" s="86"/>
      <c r="B827" s="87"/>
      <c r="C827" s="87"/>
      <c r="D827" s="88"/>
      <c r="O827" s="89"/>
      <c r="V827" s="90"/>
    </row>
    <row r="828" spans="1:22" ht="13">
      <c r="A828" s="86"/>
      <c r="B828" s="87"/>
      <c r="C828" s="87"/>
      <c r="D828" s="88"/>
      <c r="O828" s="89"/>
      <c r="V828" s="90"/>
    </row>
    <row r="829" spans="1:22" ht="13">
      <c r="A829" s="86"/>
      <c r="B829" s="87"/>
      <c r="C829" s="87"/>
      <c r="D829" s="88"/>
      <c r="O829" s="89"/>
      <c r="V829" s="90"/>
    </row>
    <row r="830" spans="1:22" ht="13">
      <c r="A830" s="86"/>
      <c r="B830" s="87"/>
      <c r="C830" s="87"/>
      <c r="D830" s="88"/>
      <c r="O830" s="89"/>
      <c r="V830" s="90"/>
    </row>
    <row r="831" spans="1:22" ht="13">
      <c r="A831" s="86"/>
      <c r="B831" s="87"/>
      <c r="C831" s="87"/>
      <c r="D831" s="88"/>
      <c r="O831" s="89"/>
      <c r="V831" s="90"/>
    </row>
    <row r="832" spans="1:22" ht="13">
      <c r="A832" s="86"/>
      <c r="B832" s="87"/>
      <c r="C832" s="87"/>
      <c r="D832" s="88"/>
      <c r="O832" s="89"/>
      <c r="V832" s="90"/>
    </row>
    <row r="833" spans="1:22" ht="13">
      <c r="A833" s="86"/>
      <c r="B833" s="87"/>
      <c r="C833" s="87"/>
      <c r="D833" s="88"/>
      <c r="O833" s="89"/>
      <c r="V833" s="90"/>
    </row>
    <row r="834" spans="1:22" ht="13">
      <c r="A834" s="86"/>
      <c r="B834" s="87"/>
      <c r="C834" s="87"/>
      <c r="D834" s="88"/>
      <c r="O834" s="89"/>
      <c r="V834" s="90"/>
    </row>
    <row r="835" spans="1:22" ht="13">
      <c r="A835" s="86"/>
      <c r="B835" s="87"/>
      <c r="C835" s="87"/>
      <c r="D835" s="88"/>
      <c r="O835" s="89"/>
      <c r="V835" s="90"/>
    </row>
    <row r="836" spans="1:22" ht="13">
      <c r="A836" s="86"/>
      <c r="B836" s="87"/>
      <c r="C836" s="87"/>
      <c r="D836" s="88"/>
      <c r="O836" s="89"/>
      <c r="V836" s="90"/>
    </row>
    <row r="837" spans="1:22" ht="13">
      <c r="A837" s="86"/>
      <c r="B837" s="87"/>
      <c r="C837" s="87"/>
      <c r="D837" s="88"/>
      <c r="O837" s="89"/>
      <c r="V837" s="90"/>
    </row>
    <row r="838" spans="1:22" ht="13">
      <c r="A838" s="86"/>
      <c r="B838" s="87"/>
      <c r="C838" s="87"/>
      <c r="D838" s="88"/>
      <c r="O838" s="89"/>
      <c r="V838" s="90"/>
    </row>
    <row r="839" spans="1:22" ht="13">
      <c r="A839" s="86"/>
      <c r="B839" s="87"/>
      <c r="C839" s="87"/>
      <c r="D839" s="88"/>
      <c r="O839" s="89"/>
      <c r="V839" s="90"/>
    </row>
    <row r="840" spans="1:22" ht="13">
      <c r="A840" s="86"/>
      <c r="B840" s="87"/>
      <c r="C840" s="87"/>
      <c r="D840" s="88"/>
      <c r="O840" s="89"/>
      <c r="V840" s="90"/>
    </row>
    <row r="841" spans="1:22" ht="13">
      <c r="A841" s="86"/>
      <c r="B841" s="87"/>
      <c r="C841" s="87"/>
      <c r="D841" s="88"/>
      <c r="O841" s="89"/>
      <c r="V841" s="90"/>
    </row>
    <row r="842" spans="1:22" ht="13">
      <c r="A842" s="86"/>
      <c r="B842" s="87"/>
      <c r="C842" s="87"/>
      <c r="D842" s="88"/>
      <c r="O842" s="89"/>
      <c r="V842" s="90"/>
    </row>
    <row r="843" spans="1:22" ht="13">
      <c r="A843" s="86"/>
      <c r="B843" s="87"/>
      <c r="C843" s="87"/>
      <c r="D843" s="88"/>
      <c r="O843" s="89"/>
      <c r="V843" s="90"/>
    </row>
    <row r="844" spans="1:22" ht="13">
      <c r="A844" s="86"/>
      <c r="B844" s="87"/>
      <c r="C844" s="87"/>
      <c r="D844" s="88"/>
      <c r="O844" s="89"/>
      <c r="V844" s="90"/>
    </row>
    <row r="845" spans="1:22" ht="13">
      <c r="A845" s="86"/>
      <c r="B845" s="87"/>
      <c r="C845" s="87"/>
      <c r="D845" s="88"/>
      <c r="O845" s="89"/>
      <c r="V845" s="90"/>
    </row>
    <row r="846" spans="1:22" ht="13">
      <c r="A846" s="86"/>
      <c r="B846" s="87"/>
      <c r="C846" s="87"/>
      <c r="D846" s="88"/>
      <c r="O846" s="89"/>
      <c r="V846" s="90"/>
    </row>
    <row r="847" spans="1:22" ht="13">
      <c r="A847" s="86"/>
      <c r="B847" s="87"/>
      <c r="C847" s="87"/>
      <c r="D847" s="88"/>
      <c r="O847" s="89"/>
      <c r="V847" s="90"/>
    </row>
    <row r="848" spans="1:22" ht="13">
      <c r="A848" s="86"/>
      <c r="B848" s="87"/>
      <c r="C848" s="87"/>
      <c r="D848" s="88"/>
      <c r="O848" s="89"/>
      <c r="V848" s="90"/>
    </row>
    <row r="849" spans="1:22" ht="13">
      <c r="A849" s="86"/>
      <c r="B849" s="87"/>
      <c r="C849" s="87"/>
      <c r="D849" s="88"/>
      <c r="O849" s="89"/>
      <c r="V849" s="90"/>
    </row>
    <row r="850" spans="1:22" ht="13">
      <c r="A850" s="86"/>
      <c r="B850" s="87"/>
      <c r="C850" s="87"/>
      <c r="D850" s="88"/>
      <c r="O850" s="89"/>
      <c r="V850" s="90"/>
    </row>
    <row r="851" spans="1:22" ht="13">
      <c r="A851" s="86"/>
      <c r="B851" s="87"/>
      <c r="C851" s="87"/>
      <c r="D851" s="88"/>
      <c r="O851" s="89"/>
      <c r="V851" s="90"/>
    </row>
    <row r="852" spans="1:22" ht="13">
      <c r="A852" s="86"/>
      <c r="B852" s="87"/>
      <c r="C852" s="87"/>
      <c r="D852" s="88"/>
      <c r="O852" s="89"/>
      <c r="V852" s="90"/>
    </row>
    <row r="853" spans="1:22" ht="13">
      <c r="A853" s="86"/>
      <c r="B853" s="87"/>
      <c r="C853" s="87"/>
      <c r="D853" s="88"/>
      <c r="O853" s="89"/>
      <c r="V853" s="90"/>
    </row>
    <row r="854" spans="1:22" ht="13">
      <c r="A854" s="86"/>
      <c r="B854" s="87"/>
      <c r="C854" s="87"/>
      <c r="D854" s="88"/>
      <c r="O854" s="89"/>
      <c r="V854" s="90"/>
    </row>
    <row r="855" spans="1:22" ht="13">
      <c r="A855" s="86"/>
      <c r="B855" s="87"/>
      <c r="C855" s="87"/>
      <c r="D855" s="88"/>
      <c r="O855" s="89"/>
      <c r="V855" s="90"/>
    </row>
    <row r="856" spans="1:22" ht="13">
      <c r="A856" s="86"/>
      <c r="B856" s="87"/>
      <c r="C856" s="87"/>
      <c r="D856" s="88"/>
      <c r="O856" s="89"/>
      <c r="V856" s="90"/>
    </row>
    <row r="857" spans="1:22" ht="13">
      <c r="A857" s="86"/>
      <c r="B857" s="87"/>
      <c r="C857" s="87"/>
      <c r="D857" s="88"/>
      <c r="O857" s="89"/>
      <c r="V857" s="90"/>
    </row>
    <row r="858" spans="1:22" ht="13">
      <c r="A858" s="86"/>
      <c r="B858" s="87"/>
      <c r="C858" s="87"/>
      <c r="D858" s="88"/>
      <c r="O858" s="89"/>
      <c r="V858" s="90"/>
    </row>
    <row r="859" spans="1:22" ht="13">
      <c r="A859" s="86"/>
      <c r="B859" s="87"/>
      <c r="C859" s="87"/>
      <c r="D859" s="88"/>
      <c r="O859" s="89"/>
      <c r="V859" s="90"/>
    </row>
    <row r="860" spans="1:22" ht="13">
      <c r="A860" s="86"/>
      <c r="B860" s="87"/>
      <c r="C860" s="87"/>
      <c r="D860" s="88"/>
      <c r="O860" s="89"/>
      <c r="V860" s="90"/>
    </row>
    <row r="861" spans="1:22" ht="13">
      <c r="A861" s="86"/>
      <c r="B861" s="87"/>
      <c r="C861" s="87"/>
      <c r="D861" s="88"/>
      <c r="O861" s="89"/>
      <c r="V861" s="90"/>
    </row>
    <row r="862" spans="1:22" ht="13">
      <c r="A862" s="86"/>
      <c r="B862" s="87"/>
      <c r="C862" s="87"/>
      <c r="D862" s="88"/>
      <c r="O862" s="89"/>
      <c r="V862" s="90"/>
    </row>
    <row r="863" spans="1:22" ht="13">
      <c r="A863" s="86"/>
      <c r="B863" s="87"/>
      <c r="C863" s="87"/>
      <c r="D863" s="88"/>
      <c r="O863" s="89"/>
      <c r="V863" s="90"/>
    </row>
    <row r="864" spans="1:22" ht="13">
      <c r="A864" s="86"/>
      <c r="B864" s="87"/>
      <c r="C864" s="87"/>
      <c r="D864" s="88"/>
      <c r="O864" s="89"/>
      <c r="V864" s="90"/>
    </row>
    <row r="865" spans="1:22" ht="13">
      <c r="A865" s="86"/>
      <c r="B865" s="87"/>
      <c r="C865" s="87"/>
      <c r="D865" s="88"/>
      <c r="O865" s="89"/>
      <c r="V865" s="90"/>
    </row>
    <row r="866" spans="1:22" ht="13">
      <c r="A866" s="86"/>
      <c r="B866" s="87"/>
      <c r="C866" s="87"/>
      <c r="D866" s="88"/>
      <c r="O866" s="89"/>
      <c r="V866" s="90"/>
    </row>
    <row r="867" spans="1:22" ht="13">
      <c r="A867" s="86"/>
      <c r="B867" s="87"/>
      <c r="C867" s="87"/>
      <c r="D867" s="88"/>
      <c r="O867" s="89"/>
      <c r="V867" s="90"/>
    </row>
    <row r="868" spans="1:22" ht="13">
      <c r="A868" s="86"/>
      <c r="B868" s="87"/>
      <c r="C868" s="87"/>
      <c r="D868" s="88"/>
      <c r="O868" s="89"/>
      <c r="V868" s="90"/>
    </row>
    <row r="869" spans="1:22" ht="13">
      <c r="A869" s="86"/>
      <c r="B869" s="87"/>
      <c r="C869" s="87"/>
      <c r="D869" s="88"/>
      <c r="O869" s="89"/>
      <c r="V869" s="90"/>
    </row>
    <row r="870" spans="1:22" ht="13">
      <c r="A870" s="86"/>
      <c r="B870" s="87"/>
      <c r="C870" s="87"/>
      <c r="D870" s="88"/>
      <c r="O870" s="89"/>
      <c r="V870" s="90"/>
    </row>
    <row r="871" spans="1:22" ht="13">
      <c r="A871" s="86"/>
      <c r="B871" s="87"/>
      <c r="C871" s="87"/>
      <c r="D871" s="88"/>
      <c r="O871" s="89"/>
      <c r="V871" s="90"/>
    </row>
    <row r="872" spans="1:22" ht="13">
      <c r="A872" s="86"/>
      <c r="B872" s="87"/>
      <c r="C872" s="87"/>
      <c r="D872" s="88"/>
      <c r="O872" s="89"/>
      <c r="V872" s="90"/>
    </row>
    <row r="873" spans="1:22" ht="13">
      <c r="A873" s="86"/>
      <c r="B873" s="87"/>
      <c r="C873" s="87"/>
      <c r="D873" s="88"/>
      <c r="O873" s="89"/>
      <c r="V873" s="90"/>
    </row>
    <row r="874" spans="1:22" ht="13">
      <c r="A874" s="86"/>
      <c r="B874" s="87"/>
      <c r="C874" s="87"/>
      <c r="D874" s="88"/>
      <c r="O874" s="89"/>
      <c r="V874" s="90"/>
    </row>
    <row r="875" spans="1:22" ht="13">
      <c r="A875" s="86"/>
      <c r="B875" s="87"/>
      <c r="C875" s="87"/>
      <c r="D875" s="88"/>
      <c r="O875" s="89"/>
      <c r="V875" s="90"/>
    </row>
    <row r="876" spans="1:22" ht="13">
      <c r="A876" s="86"/>
      <c r="B876" s="87"/>
      <c r="C876" s="87"/>
      <c r="D876" s="88"/>
      <c r="O876" s="89"/>
      <c r="V876" s="90"/>
    </row>
    <row r="877" spans="1:22" ht="13">
      <c r="A877" s="86"/>
      <c r="B877" s="87"/>
      <c r="C877" s="87"/>
      <c r="D877" s="88"/>
      <c r="O877" s="89"/>
      <c r="V877" s="90"/>
    </row>
    <row r="878" spans="1:22" ht="13">
      <c r="A878" s="86"/>
      <c r="B878" s="87"/>
      <c r="C878" s="87"/>
      <c r="D878" s="88"/>
      <c r="O878" s="89"/>
      <c r="V878" s="90"/>
    </row>
    <row r="879" spans="1:22" ht="13">
      <c r="A879" s="86"/>
      <c r="B879" s="87"/>
      <c r="C879" s="87"/>
      <c r="D879" s="88"/>
      <c r="O879" s="89"/>
      <c r="V879" s="90"/>
    </row>
    <row r="880" spans="1:22" ht="13">
      <c r="A880" s="86"/>
      <c r="B880" s="87"/>
      <c r="C880" s="87"/>
      <c r="D880" s="88"/>
      <c r="O880" s="89"/>
      <c r="V880" s="90"/>
    </row>
    <row r="881" spans="1:22" ht="13">
      <c r="A881" s="86"/>
      <c r="B881" s="87"/>
      <c r="C881" s="87"/>
      <c r="D881" s="88"/>
      <c r="O881" s="89"/>
      <c r="V881" s="90"/>
    </row>
    <row r="882" spans="1:22" ht="13">
      <c r="A882" s="86"/>
      <c r="B882" s="87"/>
      <c r="C882" s="87"/>
      <c r="D882" s="88"/>
      <c r="O882" s="89"/>
      <c r="V882" s="90"/>
    </row>
    <row r="883" spans="1:22" ht="13">
      <c r="A883" s="86"/>
      <c r="B883" s="87"/>
      <c r="C883" s="87"/>
      <c r="D883" s="88"/>
      <c r="O883" s="89"/>
      <c r="V883" s="90"/>
    </row>
    <row r="884" spans="1:22" ht="13">
      <c r="A884" s="86"/>
      <c r="B884" s="87"/>
      <c r="C884" s="87"/>
      <c r="D884" s="88"/>
      <c r="O884" s="89"/>
      <c r="V884" s="90"/>
    </row>
    <row r="885" spans="1:22" ht="13">
      <c r="A885" s="86"/>
      <c r="B885" s="87"/>
      <c r="C885" s="87"/>
      <c r="D885" s="88"/>
      <c r="O885" s="89"/>
      <c r="V885" s="90"/>
    </row>
    <row r="886" spans="1:22" ht="13">
      <c r="A886" s="86"/>
      <c r="B886" s="87"/>
      <c r="C886" s="87"/>
      <c r="D886" s="88"/>
      <c r="O886" s="89"/>
      <c r="V886" s="90"/>
    </row>
    <row r="887" spans="1:22" ht="13">
      <c r="A887" s="86"/>
      <c r="B887" s="87"/>
      <c r="C887" s="87"/>
      <c r="D887" s="88"/>
      <c r="O887" s="89"/>
      <c r="V887" s="90"/>
    </row>
    <row r="888" spans="1:22" ht="13">
      <c r="A888" s="86"/>
      <c r="B888" s="87"/>
      <c r="C888" s="87"/>
      <c r="D888" s="88"/>
      <c r="O888" s="89"/>
      <c r="V888" s="90"/>
    </row>
    <row r="889" spans="1:22" ht="13">
      <c r="A889" s="86"/>
      <c r="B889" s="87"/>
      <c r="C889" s="87"/>
      <c r="D889" s="88"/>
      <c r="O889" s="89"/>
      <c r="V889" s="90"/>
    </row>
    <row r="890" spans="1:22" ht="13">
      <c r="A890" s="86"/>
      <c r="B890" s="87"/>
      <c r="C890" s="87"/>
      <c r="D890" s="88"/>
      <c r="O890" s="89"/>
      <c r="V890" s="90"/>
    </row>
    <row r="891" spans="1:22" ht="13">
      <c r="A891" s="86"/>
      <c r="B891" s="87"/>
      <c r="C891" s="87"/>
      <c r="D891" s="88"/>
      <c r="O891" s="89"/>
      <c r="V891" s="90"/>
    </row>
    <row r="892" spans="1:22" ht="13">
      <c r="A892" s="86"/>
      <c r="B892" s="87"/>
      <c r="C892" s="87"/>
      <c r="D892" s="88"/>
      <c r="O892" s="89"/>
      <c r="V892" s="90"/>
    </row>
    <row r="893" spans="1:22" ht="13">
      <c r="A893" s="86"/>
      <c r="B893" s="87"/>
      <c r="C893" s="87"/>
      <c r="D893" s="88"/>
      <c r="O893" s="89"/>
      <c r="V893" s="90"/>
    </row>
    <row r="894" spans="1:22" ht="13">
      <c r="A894" s="86"/>
      <c r="B894" s="87"/>
      <c r="C894" s="87"/>
      <c r="D894" s="88"/>
      <c r="O894" s="89"/>
      <c r="V894" s="90"/>
    </row>
    <row r="895" spans="1:22" ht="13">
      <c r="A895" s="86"/>
      <c r="B895" s="87"/>
      <c r="C895" s="87"/>
      <c r="D895" s="88"/>
      <c r="O895" s="89"/>
      <c r="V895" s="90"/>
    </row>
    <row r="896" spans="1:22" ht="13">
      <c r="A896" s="86"/>
      <c r="B896" s="87"/>
      <c r="C896" s="87"/>
      <c r="D896" s="88"/>
      <c r="O896" s="89"/>
      <c r="V896" s="90"/>
    </row>
    <row r="897" spans="1:22" ht="13">
      <c r="A897" s="86"/>
      <c r="B897" s="87"/>
      <c r="C897" s="87"/>
      <c r="D897" s="88"/>
      <c r="O897" s="89"/>
      <c r="V897" s="90"/>
    </row>
    <row r="898" spans="1:22" ht="13">
      <c r="A898" s="86"/>
      <c r="B898" s="87"/>
      <c r="C898" s="87"/>
      <c r="D898" s="88"/>
      <c r="O898" s="89"/>
      <c r="V898" s="90"/>
    </row>
    <row r="899" spans="1:22" ht="13">
      <c r="A899" s="86"/>
      <c r="B899" s="87"/>
      <c r="C899" s="87"/>
      <c r="D899" s="88"/>
      <c r="O899" s="89"/>
      <c r="V899" s="90"/>
    </row>
    <row r="900" spans="1:22" ht="13">
      <c r="A900" s="86"/>
      <c r="B900" s="87"/>
      <c r="C900" s="87"/>
      <c r="D900" s="88"/>
      <c r="O900" s="89"/>
      <c r="V900" s="90"/>
    </row>
    <row r="901" spans="1:22" ht="13">
      <c r="A901" s="86"/>
      <c r="B901" s="87"/>
      <c r="C901" s="87"/>
      <c r="D901" s="88"/>
      <c r="O901" s="89"/>
      <c r="V901" s="90"/>
    </row>
    <row r="902" spans="1:22" ht="13">
      <c r="A902" s="86"/>
      <c r="B902" s="87"/>
      <c r="C902" s="87"/>
      <c r="D902" s="88"/>
      <c r="O902" s="89"/>
      <c r="V902" s="90"/>
    </row>
    <row r="903" spans="1:22" ht="13">
      <c r="A903" s="86"/>
      <c r="B903" s="87"/>
      <c r="C903" s="87"/>
      <c r="D903" s="88"/>
      <c r="O903" s="89"/>
      <c r="V903" s="90"/>
    </row>
    <row r="904" spans="1:22" ht="13">
      <c r="A904" s="86"/>
      <c r="B904" s="87"/>
      <c r="C904" s="87"/>
      <c r="D904" s="88"/>
      <c r="O904" s="89"/>
      <c r="V904" s="90"/>
    </row>
    <row r="905" spans="1:22" ht="13">
      <c r="A905" s="86"/>
      <c r="B905" s="87"/>
      <c r="C905" s="87"/>
      <c r="D905" s="88"/>
      <c r="O905" s="89"/>
      <c r="V905" s="90"/>
    </row>
    <row r="906" spans="1:22" ht="13">
      <c r="A906" s="86"/>
      <c r="B906" s="87"/>
      <c r="C906" s="87"/>
      <c r="D906" s="88"/>
      <c r="O906" s="89"/>
      <c r="V906" s="90"/>
    </row>
    <row r="907" spans="1:22" ht="13">
      <c r="A907" s="86"/>
      <c r="B907" s="87"/>
      <c r="C907" s="87"/>
      <c r="D907" s="88"/>
      <c r="O907" s="89"/>
      <c r="V907" s="90"/>
    </row>
    <row r="908" spans="1:22" ht="13">
      <c r="A908" s="86"/>
      <c r="B908" s="87"/>
      <c r="C908" s="87"/>
      <c r="D908" s="88"/>
      <c r="O908" s="89"/>
      <c r="V908" s="90"/>
    </row>
    <row r="909" spans="1:22" ht="13">
      <c r="A909" s="86"/>
      <c r="B909" s="87"/>
      <c r="C909" s="87"/>
      <c r="D909" s="88"/>
      <c r="O909" s="89"/>
      <c r="V909" s="90"/>
    </row>
    <row r="910" spans="1:22" ht="13">
      <c r="A910" s="86"/>
      <c r="B910" s="87"/>
      <c r="C910" s="87"/>
      <c r="D910" s="88"/>
      <c r="O910" s="89"/>
      <c r="V910" s="90"/>
    </row>
    <row r="911" spans="1:22" ht="13">
      <c r="A911" s="86"/>
      <c r="B911" s="87"/>
      <c r="C911" s="87"/>
      <c r="D911" s="88"/>
      <c r="O911" s="89"/>
      <c r="V911" s="90"/>
    </row>
    <row r="912" spans="1:22" ht="13">
      <c r="A912" s="86"/>
      <c r="B912" s="87"/>
      <c r="C912" s="87"/>
      <c r="D912" s="88"/>
      <c r="O912" s="89"/>
      <c r="V912" s="90"/>
    </row>
    <row r="913" spans="1:22" ht="13">
      <c r="A913" s="86"/>
      <c r="B913" s="87"/>
      <c r="C913" s="87"/>
      <c r="D913" s="88"/>
      <c r="O913" s="89"/>
      <c r="V913" s="90"/>
    </row>
    <row r="914" spans="1:22" ht="13">
      <c r="A914" s="86"/>
      <c r="B914" s="87"/>
      <c r="C914" s="87"/>
      <c r="D914" s="88"/>
      <c r="O914" s="89"/>
      <c r="V914" s="90"/>
    </row>
    <row r="915" spans="1:22" ht="13">
      <c r="A915" s="86"/>
      <c r="B915" s="87"/>
      <c r="C915" s="87"/>
      <c r="D915" s="88"/>
      <c r="O915" s="89"/>
      <c r="V915" s="90"/>
    </row>
    <row r="916" spans="1:22" ht="13">
      <c r="A916" s="86"/>
      <c r="B916" s="87"/>
      <c r="C916" s="87"/>
      <c r="D916" s="88"/>
      <c r="O916" s="89"/>
      <c r="V916" s="90"/>
    </row>
    <row r="917" spans="1:22" ht="13">
      <c r="A917" s="86"/>
      <c r="B917" s="87"/>
      <c r="C917" s="87"/>
      <c r="D917" s="88"/>
      <c r="O917" s="89"/>
      <c r="V917" s="90"/>
    </row>
    <row r="918" spans="1:22" ht="13">
      <c r="A918" s="86"/>
      <c r="B918" s="87"/>
      <c r="C918" s="87"/>
      <c r="D918" s="88"/>
      <c r="O918" s="89"/>
      <c r="V918" s="90"/>
    </row>
    <row r="919" spans="1:22" ht="13">
      <c r="A919" s="86"/>
      <c r="B919" s="87"/>
      <c r="C919" s="87"/>
      <c r="D919" s="88"/>
      <c r="O919" s="89"/>
      <c r="V919" s="90"/>
    </row>
    <row r="920" spans="1:22" ht="13">
      <c r="A920" s="86"/>
      <c r="B920" s="87"/>
      <c r="C920" s="87"/>
      <c r="D920" s="88"/>
      <c r="O920" s="89"/>
      <c r="V920" s="90"/>
    </row>
    <row r="921" spans="1:22" ht="13">
      <c r="A921" s="86"/>
      <c r="B921" s="87"/>
      <c r="C921" s="87"/>
      <c r="D921" s="88"/>
      <c r="O921" s="89"/>
      <c r="V921" s="90"/>
    </row>
    <row r="922" spans="1:22" ht="13">
      <c r="A922" s="86"/>
      <c r="B922" s="87"/>
      <c r="C922" s="87"/>
      <c r="D922" s="88"/>
      <c r="O922" s="89"/>
      <c r="V922" s="90"/>
    </row>
    <row r="923" spans="1:22" ht="13">
      <c r="A923" s="86"/>
      <c r="B923" s="87"/>
      <c r="C923" s="87"/>
      <c r="D923" s="88"/>
      <c r="O923" s="89"/>
      <c r="V923" s="90"/>
    </row>
    <row r="924" spans="1:22" ht="13">
      <c r="A924" s="86"/>
      <c r="B924" s="87"/>
      <c r="C924" s="87"/>
      <c r="D924" s="88"/>
      <c r="O924" s="89"/>
      <c r="V924" s="90"/>
    </row>
    <row r="925" spans="1:22" ht="13">
      <c r="A925" s="86"/>
      <c r="B925" s="87"/>
      <c r="C925" s="87"/>
      <c r="D925" s="88"/>
      <c r="O925" s="89"/>
      <c r="V925" s="90"/>
    </row>
    <row r="926" spans="1:22" ht="13">
      <c r="A926" s="86"/>
      <c r="B926" s="87"/>
      <c r="C926" s="87"/>
      <c r="D926" s="88"/>
      <c r="O926" s="89"/>
      <c r="V926" s="90"/>
    </row>
    <row r="927" spans="1:22" ht="13">
      <c r="A927" s="86"/>
      <c r="B927" s="87"/>
      <c r="C927" s="87"/>
      <c r="D927" s="88"/>
      <c r="O927" s="89"/>
      <c r="V927" s="90"/>
    </row>
    <row r="928" spans="1:22" ht="13">
      <c r="A928" s="86"/>
      <c r="B928" s="87"/>
      <c r="C928" s="87"/>
      <c r="D928" s="88"/>
      <c r="O928" s="89"/>
      <c r="V928" s="90"/>
    </row>
    <row r="929" spans="1:22" ht="13">
      <c r="A929" s="86"/>
      <c r="B929" s="87"/>
      <c r="C929" s="87"/>
      <c r="D929" s="88"/>
      <c r="O929" s="89"/>
      <c r="V929" s="90"/>
    </row>
    <row r="930" spans="1:22" ht="13">
      <c r="A930" s="86"/>
      <c r="B930" s="87"/>
      <c r="C930" s="87"/>
      <c r="D930" s="88"/>
      <c r="O930" s="89"/>
      <c r="V930" s="90"/>
    </row>
    <row r="931" spans="1:22" ht="13">
      <c r="A931" s="86"/>
      <c r="B931" s="87"/>
      <c r="C931" s="87"/>
      <c r="D931" s="88"/>
      <c r="O931" s="89"/>
      <c r="V931" s="90"/>
    </row>
    <row r="932" spans="1:22" ht="13">
      <c r="A932" s="86"/>
      <c r="B932" s="87"/>
      <c r="C932" s="87"/>
      <c r="D932" s="88"/>
      <c r="O932" s="89"/>
      <c r="V932" s="90"/>
    </row>
    <row r="933" spans="1:22" ht="13">
      <c r="A933" s="86"/>
      <c r="B933" s="87"/>
      <c r="C933" s="87"/>
      <c r="D933" s="88"/>
      <c r="O933" s="89"/>
      <c r="V933" s="90"/>
    </row>
    <row r="934" spans="1:22" ht="13">
      <c r="A934" s="86"/>
      <c r="B934" s="87"/>
      <c r="C934" s="87"/>
      <c r="D934" s="88"/>
      <c r="O934" s="89"/>
      <c r="V934" s="90"/>
    </row>
    <row r="935" spans="1:22" ht="13">
      <c r="A935" s="86"/>
      <c r="B935" s="87"/>
      <c r="C935" s="87"/>
      <c r="D935" s="88"/>
      <c r="O935" s="89"/>
      <c r="V935" s="90"/>
    </row>
    <row r="936" spans="1:22" ht="13">
      <c r="A936" s="86"/>
      <c r="B936" s="87"/>
      <c r="C936" s="87"/>
      <c r="D936" s="88"/>
      <c r="O936" s="89"/>
      <c r="V936" s="90"/>
    </row>
    <row r="937" spans="1:22" ht="13">
      <c r="A937" s="86"/>
      <c r="B937" s="87"/>
      <c r="C937" s="87"/>
      <c r="D937" s="88"/>
      <c r="O937" s="89"/>
      <c r="V937" s="90"/>
    </row>
    <row r="938" spans="1:22" ht="13">
      <c r="A938" s="86"/>
      <c r="B938" s="87"/>
      <c r="C938" s="87"/>
      <c r="D938" s="88"/>
      <c r="O938" s="89"/>
      <c r="V938" s="90"/>
    </row>
    <row r="939" spans="1:22" ht="13">
      <c r="A939" s="86"/>
      <c r="B939" s="87"/>
      <c r="C939" s="87"/>
      <c r="D939" s="88"/>
      <c r="O939" s="89"/>
      <c r="V939" s="90"/>
    </row>
    <row r="940" spans="1:22" ht="13">
      <c r="A940" s="86"/>
      <c r="B940" s="87"/>
      <c r="C940" s="87"/>
      <c r="D940" s="88"/>
      <c r="O940" s="89"/>
      <c r="V940" s="90"/>
    </row>
    <row r="941" spans="1:22" ht="13">
      <c r="A941" s="86"/>
      <c r="B941" s="87"/>
      <c r="C941" s="87"/>
      <c r="D941" s="88"/>
      <c r="O941" s="89"/>
      <c r="V941" s="90"/>
    </row>
    <row r="942" spans="1:22" ht="13">
      <c r="A942" s="86"/>
      <c r="B942" s="87"/>
      <c r="C942" s="87"/>
      <c r="D942" s="88"/>
      <c r="O942" s="89"/>
      <c r="V942" s="90"/>
    </row>
    <row r="943" spans="1:22" ht="13">
      <c r="A943" s="86"/>
      <c r="B943" s="87"/>
      <c r="C943" s="87"/>
      <c r="D943" s="88"/>
      <c r="O943" s="89"/>
      <c r="V943" s="90"/>
    </row>
    <row r="944" spans="1:22" ht="13">
      <c r="A944" s="86"/>
      <c r="B944" s="87"/>
      <c r="C944" s="87"/>
      <c r="D944" s="88"/>
      <c r="O944" s="89"/>
      <c r="V944" s="90"/>
    </row>
    <row r="945" spans="1:22" ht="13">
      <c r="A945" s="86"/>
      <c r="B945" s="87"/>
      <c r="C945" s="87"/>
      <c r="D945" s="88"/>
      <c r="O945" s="89"/>
      <c r="V945" s="90"/>
    </row>
    <row r="946" spans="1:22" ht="13">
      <c r="A946" s="86"/>
      <c r="B946" s="87"/>
      <c r="C946" s="87"/>
      <c r="D946" s="88"/>
      <c r="O946" s="89"/>
      <c r="V946" s="90"/>
    </row>
    <row r="947" spans="1:22" ht="13">
      <c r="A947" s="86"/>
      <c r="B947" s="87"/>
      <c r="C947" s="87"/>
      <c r="D947" s="88"/>
      <c r="O947" s="89"/>
      <c r="V947" s="90"/>
    </row>
    <row r="948" spans="1:22" ht="13">
      <c r="A948" s="86"/>
      <c r="B948" s="87"/>
      <c r="C948" s="87"/>
      <c r="D948" s="88"/>
      <c r="O948" s="89"/>
      <c r="V948" s="90"/>
    </row>
    <row r="949" spans="1:22" ht="13">
      <c r="A949" s="86"/>
      <c r="B949" s="87"/>
      <c r="C949" s="87"/>
      <c r="D949" s="88"/>
      <c r="O949" s="89"/>
      <c r="V949" s="90"/>
    </row>
    <row r="950" spans="1:22" ht="13">
      <c r="A950" s="86"/>
      <c r="B950" s="87"/>
      <c r="C950" s="87"/>
      <c r="D950" s="88"/>
      <c r="O950" s="89"/>
      <c r="V950" s="90"/>
    </row>
    <row r="951" spans="1:22" ht="13">
      <c r="A951" s="86"/>
      <c r="B951" s="87"/>
      <c r="C951" s="87"/>
      <c r="D951" s="88"/>
      <c r="O951" s="89"/>
      <c r="V951" s="90"/>
    </row>
    <row r="952" spans="1:22" ht="13">
      <c r="A952" s="86"/>
      <c r="B952" s="87"/>
      <c r="C952" s="87"/>
      <c r="D952" s="88"/>
      <c r="O952" s="89"/>
      <c r="V952" s="90"/>
    </row>
    <row r="953" spans="1:22" ht="13">
      <c r="A953" s="86"/>
      <c r="B953" s="87"/>
      <c r="C953" s="87"/>
      <c r="D953" s="88"/>
      <c r="O953" s="89"/>
      <c r="V953" s="90"/>
    </row>
    <row r="954" spans="1:22" ht="13">
      <c r="A954" s="86"/>
      <c r="B954" s="87"/>
      <c r="C954" s="87"/>
      <c r="D954" s="88"/>
      <c r="O954" s="89"/>
      <c r="V954" s="90"/>
    </row>
    <row r="955" spans="1:22" ht="13">
      <c r="A955" s="86"/>
      <c r="B955" s="87"/>
      <c r="C955" s="87"/>
      <c r="D955" s="88"/>
      <c r="O955" s="89"/>
      <c r="V955" s="90"/>
    </row>
    <row r="956" spans="1:22" ht="13">
      <c r="A956" s="86"/>
      <c r="B956" s="87"/>
      <c r="C956" s="87"/>
      <c r="D956" s="88"/>
      <c r="O956" s="89"/>
      <c r="V956" s="90"/>
    </row>
    <row r="957" spans="1:22" ht="13">
      <c r="A957" s="86"/>
      <c r="B957" s="87"/>
      <c r="C957" s="87"/>
      <c r="D957" s="88"/>
      <c r="O957" s="89"/>
      <c r="V957" s="90"/>
    </row>
    <row r="958" spans="1:22" ht="13">
      <c r="A958" s="86"/>
      <c r="B958" s="87"/>
      <c r="C958" s="87"/>
      <c r="D958" s="88"/>
      <c r="O958" s="89"/>
      <c r="V958" s="90"/>
    </row>
    <row r="959" spans="1:22" ht="13">
      <c r="A959" s="86"/>
      <c r="B959" s="87"/>
      <c r="C959" s="87"/>
      <c r="D959" s="88"/>
      <c r="O959" s="89"/>
      <c r="V959" s="90"/>
    </row>
    <row r="960" spans="1:22" ht="13">
      <c r="A960" s="86"/>
      <c r="B960" s="87"/>
      <c r="C960" s="87"/>
      <c r="D960" s="88"/>
      <c r="O960" s="89"/>
      <c r="V960" s="90"/>
    </row>
    <row r="961" spans="1:22" ht="13">
      <c r="A961" s="86"/>
      <c r="B961" s="87"/>
      <c r="C961" s="87"/>
      <c r="D961" s="88"/>
      <c r="O961" s="89"/>
      <c r="V961" s="90"/>
    </row>
  </sheetData>
  <dataValidations count="1">
    <dataValidation type="list" allowBlank="1" sqref="G2:N9 G10:N49">
      <formula1>"Yes,No"</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39" sqref="F39"/>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335</v>
      </c>
      <c r="D1" s="4" t="s">
        <v>3</v>
      </c>
      <c r="E1" s="4" t="s">
        <v>4</v>
      </c>
      <c r="F1" s="5" t="s">
        <v>336</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10</v>
      </c>
      <c r="E2" s="11">
        <v>0.35</v>
      </c>
      <c r="F2" s="12">
        <f>D2*E2</f>
        <v>3.5</v>
      </c>
      <c r="G2" s="50" t="s">
        <v>337</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10</v>
      </c>
      <c r="E7" s="11">
        <v>0.2</v>
      </c>
      <c r="F7" s="12">
        <f>D7*E7</f>
        <v>2</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10</v>
      </c>
      <c r="E12" s="11">
        <v>0.05</v>
      </c>
      <c r="F12" s="12">
        <f>D12*E12</f>
        <v>0.5</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10</v>
      </c>
      <c r="E16" s="11">
        <v>0.05</v>
      </c>
      <c r="F16" s="12">
        <f>D16*E16</f>
        <v>0.5</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10</v>
      </c>
      <c r="E20" s="24">
        <v>0.03</v>
      </c>
      <c r="F20" s="37">
        <f>D20*E20</f>
        <v>0.3</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46">
        <v>10</v>
      </c>
      <c r="E31" s="11">
        <v>0.03</v>
      </c>
      <c r="F31" s="12">
        <f>D31*E31</f>
        <v>0.3</v>
      </c>
    </row>
    <row r="32" spans="1:6" ht="15.75" customHeight="1">
      <c r="B32" s="13"/>
      <c r="C32" s="16" t="s">
        <v>51</v>
      </c>
    </row>
    <row r="33" spans="1:7" ht="15.75" customHeight="1">
      <c r="B33" s="13"/>
      <c r="C33" s="16" t="s">
        <v>52</v>
      </c>
    </row>
    <row r="34" spans="1:7">
      <c r="A34" s="31" t="s">
        <v>53</v>
      </c>
      <c r="B34" s="32"/>
      <c r="C34" s="40"/>
      <c r="D34" s="34"/>
      <c r="E34" s="34">
        <f>SUM(E2:E33)</f>
        <v>1.0000000000000002</v>
      </c>
      <c r="F34" s="42" t="s">
        <v>338</v>
      </c>
    </row>
    <row r="35" spans="1:7" ht="15.75" customHeight="1">
      <c r="B35" s="13"/>
      <c r="F35" s="44" t="s">
        <v>310</v>
      </c>
      <c r="G35" s="45"/>
    </row>
    <row r="36" spans="1:7" ht="15.75" customHeight="1">
      <c r="B36" s="13"/>
    </row>
    <row r="37" spans="1:7" ht="15.75" customHeight="1">
      <c r="B37" s="13"/>
    </row>
    <row r="38" spans="1:7" ht="15.75" customHeight="1">
      <c r="B38" s="13"/>
    </row>
    <row r="39" spans="1:7" ht="15.75" customHeight="1">
      <c r="B39" s="13"/>
    </row>
    <row r="40" spans="1:7" ht="15.75" customHeight="1">
      <c r="B40" s="13"/>
    </row>
    <row r="41" spans="1:7" ht="15.75" customHeight="1">
      <c r="B41" s="13"/>
    </row>
    <row r="42" spans="1:7" ht="15.75" customHeight="1">
      <c r="B42" s="13"/>
    </row>
    <row r="43" spans="1:7" ht="15.75" customHeight="1">
      <c r="B43" s="13"/>
    </row>
    <row r="44" spans="1:7" ht="15.75" customHeight="1">
      <c r="B44" s="13"/>
    </row>
    <row r="45" spans="1:7" ht="15.75" customHeight="1">
      <c r="B45" s="13"/>
    </row>
    <row r="46" spans="1:7" ht="15.75" customHeight="1">
      <c r="B46" s="13"/>
    </row>
    <row r="47" spans="1:7" ht="15.75" customHeight="1">
      <c r="B47" s="13"/>
    </row>
    <row r="48" spans="1:7"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339</v>
      </c>
      <c r="D1" s="4" t="s">
        <v>3</v>
      </c>
      <c r="E1" s="4" t="s">
        <v>4</v>
      </c>
      <c r="F1" s="5" t="s">
        <v>340</v>
      </c>
      <c r="G1" s="6"/>
      <c r="H1" s="6"/>
      <c r="I1" s="6"/>
      <c r="J1" s="6"/>
      <c r="K1" s="6"/>
      <c r="L1" s="6"/>
      <c r="M1" s="6"/>
      <c r="N1" s="6"/>
      <c r="O1" s="6"/>
      <c r="P1" s="6"/>
      <c r="Q1" s="6"/>
      <c r="R1" s="6"/>
      <c r="S1" s="6"/>
      <c r="T1" s="6"/>
      <c r="U1" s="6"/>
      <c r="V1" s="6"/>
      <c r="W1" s="6"/>
      <c r="X1" s="6"/>
      <c r="Y1" s="6"/>
      <c r="Z1" s="6"/>
      <c r="AA1" s="6"/>
      <c r="AB1" s="6"/>
    </row>
    <row r="2" spans="1:28">
      <c r="A2" s="7" t="s">
        <v>6</v>
      </c>
      <c r="B2" s="8" t="s">
        <v>7</v>
      </c>
      <c r="C2" s="9" t="s">
        <v>8</v>
      </c>
      <c r="D2" s="38">
        <v>3</v>
      </c>
      <c r="E2" s="11">
        <v>0.35</v>
      </c>
      <c r="F2" s="12">
        <f>D2*E2</f>
        <v>1.0499999999999998</v>
      </c>
      <c r="G2" s="47"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0</v>
      </c>
      <c r="E12" s="11">
        <v>0.05</v>
      </c>
      <c r="F12" s="12">
        <f>D12*E12</f>
        <v>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5</v>
      </c>
      <c r="E23" s="24">
        <v>0.03</v>
      </c>
      <c r="F23" s="37">
        <f>D23*E23</f>
        <v>0.15</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3.5399999999999996</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341</v>
      </c>
      <c r="D1" s="4" t="s">
        <v>3</v>
      </c>
      <c r="E1" s="4" t="s">
        <v>4</v>
      </c>
      <c r="F1" s="5" t="s">
        <v>342</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43"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46">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3.8399999999999994</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343</v>
      </c>
      <c r="D1" s="4" t="s">
        <v>3</v>
      </c>
      <c r="E1" s="4" t="s">
        <v>4</v>
      </c>
      <c r="F1" s="5" t="s">
        <v>344</v>
      </c>
      <c r="G1" s="6"/>
      <c r="H1" s="6"/>
      <c r="I1" s="6"/>
      <c r="J1" s="6"/>
      <c r="K1" s="6"/>
      <c r="L1" s="6"/>
      <c r="M1" s="6"/>
      <c r="N1" s="6"/>
      <c r="O1" s="6"/>
      <c r="P1" s="6"/>
      <c r="Q1" s="6"/>
      <c r="R1" s="6"/>
      <c r="S1" s="6"/>
      <c r="T1" s="6"/>
      <c r="U1" s="6"/>
      <c r="V1" s="6"/>
      <c r="W1" s="6"/>
      <c r="X1" s="6"/>
      <c r="Y1" s="6"/>
      <c r="Z1" s="6"/>
      <c r="AA1" s="6"/>
      <c r="AB1" s="6"/>
    </row>
    <row r="2" spans="1:28">
      <c r="A2" s="7" t="s">
        <v>6</v>
      </c>
      <c r="B2" s="8" t="s">
        <v>7</v>
      </c>
      <c r="C2" s="9" t="s">
        <v>8</v>
      </c>
      <c r="D2" s="38">
        <v>3</v>
      </c>
      <c r="E2" s="11">
        <v>0.35</v>
      </c>
      <c r="F2" s="12">
        <f>D2*E2</f>
        <v>1.0499999999999998</v>
      </c>
      <c r="G2" s="47"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46">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3.8399999999999994</v>
      </c>
    </row>
    <row r="35" spans="1:6" ht="15.75" customHeight="1">
      <c r="B35" s="13"/>
    </row>
    <row r="36" spans="1:6" ht="15.75" customHeight="1">
      <c r="A36" s="7"/>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345</v>
      </c>
      <c r="D1" s="4" t="s">
        <v>3</v>
      </c>
      <c r="E1" s="4" t="s">
        <v>4</v>
      </c>
      <c r="F1" s="5" t="s">
        <v>346</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43"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347</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46">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0</v>
      </c>
      <c r="E23" s="24">
        <v>0.03</v>
      </c>
      <c r="F23" s="37">
        <f>D23*E23</f>
        <v>0</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3.5399999999999996</v>
      </c>
    </row>
    <row r="35" spans="1:6" ht="15.75" customHeight="1">
      <c r="B35" s="13"/>
    </row>
    <row r="36" spans="1:6" ht="15.75" customHeight="1">
      <c r="A36" s="7"/>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348</v>
      </c>
      <c r="D1" s="4" t="s">
        <v>3</v>
      </c>
      <c r="E1" s="4" t="s">
        <v>4</v>
      </c>
      <c r="F1" s="5" t="s">
        <v>349</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43" t="s">
        <v>350</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10</v>
      </c>
      <c r="E20" s="24">
        <v>0.03</v>
      </c>
      <c r="F20" s="37">
        <f>D20*E20</f>
        <v>0.3</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5</v>
      </c>
      <c r="E23" s="24">
        <v>0.03</v>
      </c>
      <c r="F23" s="37">
        <f>D23*E23</f>
        <v>0.15</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4.4999999999999991</v>
      </c>
    </row>
    <row r="35" spans="1:6" ht="15.75" customHeight="1">
      <c r="B35" s="13"/>
    </row>
    <row r="36" spans="1:6" ht="15.75" customHeight="1">
      <c r="A36" s="7"/>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351</v>
      </c>
      <c r="D1" s="4" t="s">
        <v>3</v>
      </c>
      <c r="E1" s="4" t="s">
        <v>4</v>
      </c>
      <c r="F1" s="5" t="s">
        <v>352</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4</v>
      </c>
      <c r="E2" s="11">
        <v>0.35</v>
      </c>
      <c r="F2" s="12">
        <f>D2*E2</f>
        <v>1.4</v>
      </c>
      <c r="G2" s="11" t="s">
        <v>306</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8</v>
      </c>
      <c r="E12" s="11">
        <v>0.05</v>
      </c>
      <c r="F12" s="12">
        <f>D12*E12</f>
        <v>0.4</v>
      </c>
      <c r="G12" s="11" t="s">
        <v>353</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7" ht="15.75" customHeight="1">
      <c r="A17" s="7"/>
      <c r="B17" s="20"/>
      <c r="C17" s="16" t="s">
        <v>30</v>
      </c>
      <c r="E17" s="11"/>
      <c r="F17" s="19"/>
    </row>
    <row r="18" spans="1:7" ht="15.75" customHeight="1">
      <c r="A18" s="7"/>
      <c r="B18" s="20"/>
      <c r="C18" s="16" t="s">
        <v>31</v>
      </c>
      <c r="E18" s="11"/>
      <c r="F18" s="19"/>
    </row>
    <row r="19" spans="1:7" ht="15.75" customHeight="1">
      <c r="A19" s="7"/>
      <c r="B19" s="17"/>
      <c r="C19" s="16" t="s">
        <v>32</v>
      </c>
      <c r="E19" s="11"/>
      <c r="F19" s="19"/>
    </row>
    <row r="20" spans="1:7" ht="15.75" customHeight="1">
      <c r="A20" s="21" t="s">
        <v>33</v>
      </c>
      <c r="B20" s="15" t="s">
        <v>34</v>
      </c>
      <c r="C20" s="22" t="s">
        <v>35</v>
      </c>
      <c r="D20" s="39">
        <v>3</v>
      </c>
      <c r="E20" s="24">
        <v>0.03</v>
      </c>
      <c r="F20" s="37">
        <f>D20*E20</f>
        <v>0.09</v>
      </c>
    </row>
    <row r="21" spans="1:7" ht="15.75" customHeight="1">
      <c r="A21" s="26"/>
      <c r="B21" s="27"/>
      <c r="C21" s="28" t="s">
        <v>36</v>
      </c>
      <c r="D21" s="29"/>
      <c r="E21" s="26"/>
      <c r="F21" s="29"/>
    </row>
    <row r="22" spans="1:7" ht="15.75" customHeight="1">
      <c r="A22" s="26"/>
      <c r="B22" s="27"/>
      <c r="C22" s="28" t="s">
        <v>37</v>
      </c>
      <c r="D22" s="30"/>
      <c r="E22" s="26"/>
      <c r="F22" s="29"/>
    </row>
    <row r="23" spans="1:7" ht="15.75" customHeight="1">
      <c r="A23" s="26"/>
      <c r="B23" s="15" t="s">
        <v>38</v>
      </c>
      <c r="C23" s="22" t="s">
        <v>39</v>
      </c>
      <c r="D23" s="39">
        <v>10</v>
      </c>
      <c r="E23" s="24">
        <v>0.03</v>
      </c>
      <c r="F23" s="37">
        <f>D23*E23</f>
        <v>0.3</v>
      </c>
    </row>
    <row r="24" spans="1:7" ht="15.75" customHeight="1">
      <c r="A24" s="26"/>
      <c r="B24" s="27"/>
      <c r="C24" s="28" t="s">
        <v>40</v>
      </c>
      <c r="D24" s="29"/>
      <c r="E24" s="26"/>
      <c r="F24" s="29"/>
    </row>
    <row r="25" spans="1:7" ht="15.75" customHeight="1">
      <c r="A25" s="26"/>
      <c r="B25" s="27"/>
      <c r="C25" s="28" t="s">
        <v>41</v>
      </c>
      <c r="D25" s="30"/>
      <c r="E25" s="26"/>
      <c r="F25" s="29"/>
    </row>
    <row r="26" spans="1:7" ht="15.75" customHeight="1">
      <c r="B26" s="15" t="s">
        <v>42</v>
      </c>
      <c r="C26" s="16" t="s">
        <v>43</v>
      </c>
      <c r="D26" s="38">
        <v>3</v>
      </c>
      <c r="E26" s="11">
        <v>0.03</v>
      </c>
      <c r="F26" s="12">
        <f>D26*E26</f>
        <v>0.09</v>
      </c>
      <c r="G26" s="11" t="s">
        <v>354</v>
      </c>
    </row>
    <row r="27" spans="1:7" ht="15.75" customHeight="1">
      <c r="B27" s="17"/>
      <c r="C27" s="16" t="s">
        <v>44</v>
      </c>
      <c r="F27" s="19"/>
    </row>
    <row r="28" spans="1:7" ht="15.75" customHeight="1">
      <c r="A28" s="11"/>
      <c r="B28" s="17"/>
      <c r="C28" s="16" t="s">
        <v>45</v>
      </c>
      <c r="E28" s="11"/>
      <c r="F28" s="19"/>
    </row>
    <row r="29" spans="1:7" ht="15.75" customHeight="1">
      <c r="B29" s="17" t="s">
        <v>46</v>
      </c>
      <c r="C29" s="16" t="s">
        <v>47</v>
      </c>
      <c r="D29" s="38">
        <v>10</v>
      </c>
      <c r="E29" s="11">
        <v>0.03</v>
      </c>
      <c r="F29" s="12">
        <f>D29*E29</f>
        <v>0.3</v>
      </c>
    </row>
    <row r="30" spans="1:7" ht="15.75" customHeight="1">
      <c r="B30" s="13"/>
      <c r="C30" s="16" t="s">
        <v>48</v>
      </c>
      <c r="F30" s="19"/>
    </row>
    <row r="31" spans="1:7" ht="15.75" customHeight="1">
      <c r="B31" s="17" t="s">
        <v>49</v>
      </c>
      <c r="C31" s="16" t="s">
        <v>50</v>
      </c>
      <c r="D31" s="38">
        <v>10</v>
      </c>
      <c r="E31" s="11">
        <v>0.03</v>
      </c>
      <c r="F31" s="12">
        <f>D31*E31</f>
        <v>0.3</v>
      </c>
    </row>
    <row r="32" spans="1:7" ht="15.75" customHeight="1">
      <c r="B32" s="13"/>
      <c r="C32" s="16" t="s">
        <v>51</v>
      </c>
    </row>
    <row r="33" spans="1:7" ht="15.75" customHeight="1">
      <c r="B33" s="13"/>
      <c r="C33" s="16" t="s">
        <v>52</v>
      </c>
      <c r="F33" s="11">
        <v>1</v>
      </c>
    </row>
    <row r="34" spans="1:7">
      <c r="A34" s="31" t="s">
        <v>53</v>
      </c>
      <c r="B34" s="32"/>
      <c r="C34" s="40"/>
      <c r="D34" s="34"/>
      <c r="E34" s="34">
        <f t="shared" ref="E34:F34" si="0">SUM(E2:E33)</f>
        <v>1.0000000000000002</v>
      </c>
      <c r="F34" s="42">
        <f t="shared" si="0"/>
        <v>7.88</v>
      </c>
    </row>
    <row r="35" spans="1:7" ht="15.75" customHeight="1">
      <c r="B35" s="13"/>
      <c r="F35" s="44" t="s">
        <v>310</v>
      </c>
      <c r="G35" s="45"/>
    </row>
    <row r="36" spans="1:7" ht="15.75" customHeight="1">
      <c r="A36" s="7"/>
      <c r="B36" s="13"/>
    </row>
    <row r="37" spans="1:7" ht="15.75" customHeight="1">
      <c r="B37" s="13"/>
    </row>
    <row r="38" spans="1:7" ht="15.75" customHeight="1">
      <c r="B38" s="13"/>
    </row>
    <row r="39" spans="1:7" ht="15.75" customHeight="1">
      <c r="B39" s="13"/>
    </row>
    <row r="40" spans="1:7" ht="15.75" customHeight="1">
      <c r="B40" s="13"/>
    </row>
    <row r="41" spans="1:7" ht="15.75" customHeight="1">
      <c r="B41" s="13"/>
    </row>
    <row r="42" spans="1:7" ht="15.75" customHeight="1">
      <c r="B42" s="13"/>
    </row>
    <row r="43" spans="1:7" ht="15.75" customHeight="1">
      <c r="B43" s="13"/>
    </row>
    <row r="44" spans="1:7" ht="15.75" customHeight="1">
      <c r="B44" s="13"/>
    </row>
    <row r="45" spans="1:7" ht="15.75" customHeight="1">
      <c r="B45" s="13"/>
    </row>
    <row r="46" spans="1:7" ht="15.75" customHeight="1">
      <c r="B46" s="13"/>
    </row>
    <row r="47" spans="1:7" ht="15.75" customHeight="1">
      <c r="B47" s="13"/>
    </row>
    <row r="48" spans="1:7"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 min="7" max="7" width="16" customWidth="1"/>
  </cols>
  <sheetData>
    <row r="1" spans="1:28" ht="15.75" customHeight="1">
      <c r="A1" s="1" t="s">
        <v>0</v>
      </c>
      <c r="B1" s="2" t="s">
        <v>1</v>
      </c>
      <c r="C1" s="4" t="s">
        <v>355</v>
      </c>
      <c r="D1" s="4" t="s">
        <v>3</v>
      </c>
      <c r="E1" s="4" t="s">
        <v>4</v>
      </c>
      <c r="F1" s="5" t="s">
        <v>356</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4</v>
      </c>
      <c r="E2" s="11">
        <v>0.35</v>
      </c>
      <c r="F2" s="12">
        <f>D2*E2</f>
        <v>1.4</v>
      </c>
      <c r="G2" s="11" t="s">
        <v>306</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48">
        <v>0</v>
      </c>
      <c r="E12" s="11">
        <v>0.05</v>
      </c>
      <c r="F12" s="12">
        <f>D12*E12</f>
        <v>0</v>
      </c>
      <c r="G12" s="11" t="s">
        <v>357</v>
      </c>
    </row>
    <row r="13" spans="1:28" ht="15.75" customHeight="1">
      <c r="A13" s="6"/>
      <c r="B13" s="13"/>
      <c r="C13" s="16" t="s">
        <v>25</v>
      </c>
      <c r="D13" s="49"/>
      <c r="F13" s="19"/>
    </row>
    <row r="14" spans="1:28" ht="15.75" customHeight="1">
      <c r="A14" s="6"/>
      <c r="B14" s="13"/>
      <c r="C14" s="16" t="s">
        <v>26</v>
      </c>
      <c r="D14" s="49"/>
      <c r="F14" s="19"/>
    </row>
    <row r="15" spans="1:28" ht="15.75" customHeight="1">
      <c r="A15" s="6"/>
      <c r="B15" s="13"/>
      <c r="C15" s="16" t="s">
        <v>27</v>
      </c>
      <c r="D15" s="49"/>
      <c r="F15" s="19"/>
    </row>
    <row r="16" spans="1:28" ht="15.75" customHeight="1">
      <c r="A16" s="7" t="s">
        <v>28</v>
      </c>
      <c r="B16" s="19" t="s">
        <v>29</v>
      </c>
      <c r="C16" s="16" t="s">
        <v>15</v>
      </c>
      <c r="D16" s="38">
        <v>8</v>
      </c>
      <c r="E16" s="11">
        <v>0.05</v>
      </c>
      <c r="F16" s="12">
        <f>D16*E16</f>
        <v>0.4</v>
      </c>
    </row>
    <row r="17" spans="1:7" ht="15.75" customHeight="1">
      <c r="A17" s="7"/>
      <c r="B17" s="20"/>
      <c r="C17" s="16" t="s">
        <v>30</v>
      </c>
      <c r="E17" s="11"/>
      <c r="F17" s="19"/>
    </row>
    <row r="18" spans="1:7" ht="15.75" customHeight="1">
      <c r="A18" s="7"/>
      <c r="B18" s="20"/>
      <c r="C18" s="16" t="s">
        <v>31</v>
      </c>
      <c r="E18" s="11"/>
      <c r="F18" s="19"/>
    </row>
    <row r="19" spans="1:7" ht="15.75" customHeight="1">
      <c r="A19" s="7"/>
      <c r="B19" s="17"/>
      <c r="C19" s="16" t="s">
        <v>32</v>
      </c>
      <c r="E19" s="11"/>
      <c r="F19" s="19"/>
    </row>
    <row r="20" spans="1:7" ht="15.75" customHeight="1">
      <c r="A20" s="21" t="s">
        <v>33</v>
      </c>
      <c r="B20" s="15" t="s">
        <v>34</v>
      </c>
      <c r="C20" s="22" t="s">
        <v>35</v>
      </c>
      <c r="D20" s="39">
        <v>10</v>
      </c>
      <c r="E20" s="24">
        <v>0.03</v>
      </c>
      <c r="F20" s="37">
        <f>D20*E20</f>
        <v>0.3</v>
      </c>
      <c r="G20" s="11" t="s">
        <v>358</v>
      </c>
    </row>
    <row r="21" spans="1:7" ht="15.75" customHeight="1">
      <c r="A21" s="26"/>
      <c r="B21" s="27"/>
      <c r="C21" s="28" t="s">
        <v>36</v>
      </c>
      <c r="D21" s="29"/>
      <c r="E21" s="26"/>
      <c r="F21" s="29"/>
    </row>
    <row r="22" spans="1:7" ht="15.75" customHeight="1">
      <c r="A22" s="26"/>
      <c r="B22" s="27"/>
      <c r="C22" s="28" t="s">
        <v>37</v>
      </c>
      <c r="D22" s="30"/>
      <c r="E22" s="26"/>
      <c r="F22" s="29"/>
    </row>
    <row r="23" spans="1:7" ht="15.75" customHeight="1">
      <c r="A23" s="26"/>
      <c r="B23" s="15" t="s">
        <v>38</v>
      </c>
      <c r="C23" s="22" t="s">
        <v>39</v>
      </c>
      <c r="D23" s="39">
        <v>10</v>
      </c>
      <c r="E23" s="24">
        <v>0.03</v>
      </c>
      <c r="F23" s="37">
        <f>D23*E23</f>
        <v>0.3</v>
      </c>
    </row>
    <row r="24" spans="1:7" ht="15.75" customHeight="1">
      <c r="A24" s="26"/>
      <c r="B24" s="27"/>
      <c r="C24" s="28" t="s">
        <v>40</v>
      </c>
      <c r="D24" s="29"/>
      <c r="E24" s="26"/>
      <c r="F24" s="29"/>
    </row>
    <row r="25" spans="1:7" ht="15.75" customHeight="1">
      <c r="A25" s="26"/>
      <c r="B25" s="27"/>
      <c r="C25" s="28" t="s">
        <v>41</v>
      </c>
      <c r="D25" s="30"/>
      <c r="E25" s="26"/>
      <c r="F25" s="29"/>
    </row>
    <row r="26" spans="1:7" ht="15.75" customHeight="1">
      <c r="B26" s="15" t="s">
        <v>42</v>
      </c>
      <c r="C26" s="16" t="s">
        <v>43</v>
      </c>
      <c r="D26" s="38">
        <v>3</v>
      </c>
      <c r="E26" s="11">
        <v>0.03</v>
      </c>
      <c r="F26" s="12">
        <f>D26*E26</f>
        <v>0.09</v>
      </c>
      <c r="G26" s="11" t="s">
        <v>359</v>
      </c>
    </row>
    <row r="27" spans="1:7" ht="15.75" customHeight="1">
      <c r="B27" s="17"/>
      <c r="C27" s="16" t="s">
        <v>44</v>
      </c>
      <c r="F27" s="19"/>
    </row>
    <row r="28" spans="1:7" ht="15.75" customHeight="1">
      <c r="A28" s="11"/>
      <c r="B28" s="17"/>
      <c r="C28" s="16" t="s">
        <v>45</v>
      </c>
      <c r="E28" s="11"/>
      <c r="F28" s="19"/>
    </row>
    <row r="29" spans="1:7" ht="15.75" customHeight="1">
      <c r="B29" s="17" t="s">
        <v>46</v>
      </c>
      <c r="C29" s="16" t="s">
        <v>47</v>
      </c>
      <c r="D29" s="38">
        <v>0</v>
      </c>
      <c r="E29" s="11">
        <v>0.03</v>
      </c>
      <c r="F29" s="12">
        <f>D29*E29</f>
        <v>0</v>
      </c>
    </row>
    <row r="30" spans="1:7" ht="15.75" customHeight="1">
      <c r="B30" s="13"/>
      <c r="C30" s="16" t="s">
        <v>48</v>
      </c>
      <c r="F30" s="19"/>
    </row>
    <row r="31" spans="1:7" ht="15.75" customHeight="1">
      <c r="B31" s="17" t="s">
        <v>49</v>
      </c>
      <c r="C31" s="16" t="s">
        <v>50</v>
      </c>
      <c r="D31" s="38">
        <v>10</v>
      </c>
      <c r="E31" s="11">
        <v>0.03</v>
      </c>
      <c r="F31" s="12">
        <f>D31*E31</f>
        <v>0.3</v>
      </c>
    </row>
    <row r="32" spans="1:7" ht="15.75" customHeight="1">
      <c r="B32" s="13"/>
      <c r="C32" s="16" t="s">
        <v>51</v>
      </c>
    </row>
    <row r="33" spans="1:6" ht="15.75" customHeight="1">
      <c r="B33" s="13"/>
      <c r="C33" s="16" t="s">
        <v>52</v>
      </c>
    </row>
    <row r="34" spans="1:6">
      <c r="A34" s="31" t="s">
        <v>53</v>
      </c>
      <c r="B34" s="32"/>
      <c r="C34" s="40"/>
      <c r="D34" s="34"/>
      <c r="E34" s="34">
        <f t="shared" ref="E34:F34" si="0">SUM(E2:E33)</f>
        <v>1.0000000000000002</v>
      </c>
      <c r="F34" s="42">
        <f t="shared" si="0"/>
        <v>6.39</v>
      </c>
    </row>
    <row r="35" spans="1:6" ht="15.75" customHeight="1">
      <c r="B35" s="13"/>
      <c r="F35" s="11"/>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360</v>
      </c>
      <c r="D1" s="4" t="s">
        <v>3</v>
      </c>
      <c r="E1" s="4" t="s">
        <v>4</v>
      </c>
      <c r="F1" s="5" t="s">
        <v>361</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11" t="s">
        <v>362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c r="G7" s="11" t="s">
        <v>363</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10</v>
      </c>
      <c r="E16" s="11">
        <v>0.05</v>
      </c>
      <c r="F16" s="12">
        <f>D16*E16</f>
        <v>0.5</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5.99</v>
      </c>
    </row>
    <row r="35" spans="1:6" ht="15.75" customHeight="1">
      <c r="B35" s="13"/>
    </row>
    <row r="36" spans="1:6" ht="15.75" customHeight="1">
      <c r="A36" s="7"/>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364</v>
      </c>
      <c r="D1" s="4" t="s">
        <v>3</v>
      </c>
      <c r="E1" s="4" t="s">
        <v>4</v>
      </c>
      <c r="F1" s="5" t="s">
        <v>365</v>
      </c>
      <c r="G1" s="6"/>
      <c r="H1" s="6"/>
      <c r="I1" s="6"/>
      <c r="J1" s="6"/>
      <c r="K1" s="6"/>
      <c r="L1" s="6"/>
      <c r="M1" s="6"/>
      <c r="N1" s="6"/>
      <c r="O1" s="6"/>
      <c r="P1" s="6"/>
      <c r="Q1" s="6"/>
      <c r="R1" s="6"/>
      <c r="S1" s="6"/>
      <c r="T1" s="6"/>
      <c r="U1" s="6"/>
      <c r="V1" s="6"/>
      <c r="W1" s="6"/>
      <c r="X1" s="6"/>
      <c r="Y1" s="6"/>
      <c r="Z1" s="6"/>
      <c r="AA1" s="6"/>
      <c r="AB1" s="6"/>
    </row>
    <row r="2" spans="1:28">
      <c r="A2" s="7" t="s">
        <v>6</v>
      </c>
      <c r="B2" s="8" t="s">
        <v>7</v>
      </c>
      <c r="C2" s="9" t="s">
        <v>8</v>
      </c>
      <c r="D2" s="38">
        <v>3</v>
      </c>
      <c r="E2" s="11">
        <v>0.35</v>
      </c>
      <c r="F2" s="12">
        <f>D2*E2</f>
        <v>1.0499999999999998</v>
      </c>
      <c r="G2" s="47"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313</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5</v>
      </c>
      <c r="E23" s="24">
        <v>0.03</v>
      </c>
      <c r="F23" s="37">
        <f>D23*E23</f>
        <v>0.15</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3</v>
      </c>
      <c r="E26" s="11">
        <v>0.03</v>
      </c>
      <c r="F26" s="12">
        <f>D26*E26</f>
        <v>0.09</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5</v>
      </c>
      <c r="E31" s="11">
        <v>0.03</v>
      </c>
      <c r="F31" s="12">
        <f>D31*E31</f>
        <v>0.15</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4.2299999999999995</v>
      </c>
    </row>
    <row r="35" spans="1:6" ht="15.75" customHeight="1">
      <c r="B35" s="13"/>
    </row>
    <row r="36" spans="1:6" ht="15.75" customHeight="1">
      <c r="A36" s="7"/>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C6" sqref="C6"/>
    </sheetView>
  </sheetViews>
  <sheetFormatPr baseColWidth="10" defaultColWidth="14.5" defaultRowHeight="15.75" customHeight="1" x14ac:dyDescent="0"/>
  <cols>
    <col min="1" max="1" width="46.33203125" customWidth="1"/>
    <col min="2" max="2" width="28.5" customWidth="1"/>
    <col min="3" max="3" width="65.33203125" customWidth="1"/>
    <col min="5" max="5" width="19.5" customWidth="1"/>
    <col min="6" max="6" width="15.33203125" customWidth="1"/>
  </cols>
  <sheetData>
    <row r="1" spans="1:28" ht="15.75" customHeight="1">
      <c r="A1" s="1" t="s">
        <v>0</v>
      </c>
      <c r="B1" s="2" t="s">
        <v>1</v>
      </c>
      <c r="C1" s="4" t="s">
        <v>266</v>
      </c>
      <c r="D1" s="4" t="s">
        <v>3</v>
      </c>
      <c r="E1" s="4" t="s">
        <v>4</v>
      </c>
      <c r="F1" s="5" t="s">
        <v>267</v>
      </c>
      <c r="G1" s="7" t="s">
        <v>268</v>
      </c>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0</v>
      </c>
      <c r="E23" s="24">
        <v>0.03</v>
      </c>
      <c r="F23" s="37">
        <f>D23*E23</f>
        <v>0</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c r="F32" s="19"/>
    </row>
    <row r="33" spans="1:6" ht="15.75" customHeight="1">
      <c r="B33" s="13"/>
      <c r="C33" s="16" t="s">
        <v>52</v>
      </c>
    </row>
    <row r="34" spans="1:6">
      <c r="A34" s="31" t="s">
        <v>53</v>
      </c>
      <c r="B34" s="32"/>
      <c r="C34" s="40"/>
      <c r="D34" s="34"/>
      <c r="E34" s="34">
        <f t="shared" ref="E34:F34" si="0">SUM(E2:E33)</f>
        <v>1.0000000000000002</v>
      </c>
      <c r="F34" s="35">
        <f>SUM(F2:F33)</f>
        <v>3.5399999999999996</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366</v>
      </c>
      <c r="D1" s="4" t="s">
        <v>3</v>
      </c>
      <c r="E1" s="4" t="s">
        <v>4</v>
      </c>
      <c r="F1" s="5" t="s">
        <v>367</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6</v>
      </c>
      <c r="E2" s="11">
        <v>0.35</v>
      </c>
      <c r="F2" s="12">
        <f>D2*E2</f>
        <v>2.0999999999999996</v>
      </c>
      <c r="G2" s="50" t="s">
        <v>368</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10</v>
      </c>
      <c r="E7" s="11">
        <v>0.2</v>
      </c>
      <c r="F7" s="12">
        <f>D7*E7</f>
        <v>2</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row>
    <row r="11" spans="1:28" ht="15.75" customHeight="1">
      <c r="A11" s="7"/>
      <c r="B11" s="15"/>
      <c r="C11" s="16" t="s">
        <v>21</v>
      </c>
      <c r="E11" s="11"/>
      <c r="F11" s="19"/>
    </row>
    <row r="12" spans="1:28" ht="15.75" customHeight="1">
      <c r="A12" s="7" t="s">
        <v>22</v>
      </c>
      <c r="B12" s="15" t="s">
        <v>23</v>
      </c>
      <c r="C12" s="16" t="s">
        <v>24</v>
      </c>
      <c r="D12" s="38">
        <v>10</v>
      </c>
      <c r="E12" s="11">
        <v>0.05</v>
      </c>
      <c r="F12" s="12">
        <f>D12*E12</f>
        <v>0.5</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10</v>
      </c>
      <c r="E16" s="11">
        <v>0.05</v>
      </c>
      <c r="F16" s="12">
        <f>D16*E16</f>
        <v>0.5</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10</v>
      </c>
      <c r="E20" s="24">
        <v>0.03</v>
      </c>
      <c r="F20" s="37">
        <f>D20*E20</f>
        <v>0.3</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6.5999999999999988</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369</v>
      </c>
      <c r="D1" s="4" t="s">
        <v>3</v>
      </c>
      <c r="E1" s="4" t="s">
        <v>4</v>
      </c>
      <c r="F1" s="5" t="s">
        <v>370</v>
      </c>
      <c r="G1" s="6"/>
      <c r="H1" s="6"/>
      <c r="I1" s="6"/>
      <c r="J1" s="6"/>
      <c r="K1" s="6"/>
      <c r="L1" s="6"/>
      <c r="M1" s="6"/>
      <c r="N1" s="6"/>
      <c r="O1" s="6"/>
      <c r="P1" s="6"/>
      <c r="Q1" s="6"/>
      <c r="R1" s="6"/>
      <c r="S1" s="6"/>
      <c r="T1" s="6"/>
      <c r="U1" s="6"/>
      <c r="V1" s="6"/>
      <c r="W1" s="6"/>
      <c r="X1" s="6"/>
      <c r="Y1" s="6"/>
      <c r="Z1" s="6"/>
      <c r="AA1" s="6"/>
      <c r="AB1" s="6"/>
    </row>
    <row r="2" spans="1:28">
      <c r="A2" s="7" t="s">
        <v>6</v>
      </c>
      <c r="B2" s="8" t="s">
        <v>7</v>
      </c>
      <c r="C2" s="9" t="s">
        <v>8</v>
      </c>
      <c r="D2" s="38">
        <v>3</v>
      </c>
      <c r="E2" s="11">
        <v>0.35</v>
      </c>
      <c r="F2" s="12">
        <f>D2*E2</f>
        <v>1.0499999999999998</v>
      </c>
      <c r="G2" s="47"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313</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0</v>
      </c>
      <c r="E23" s="24">
        <v>0.03</v>
      </c>
      <c r="F23" s="37">
        <f>D23*E23</f>
        <v>0</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3.5399999999999996</v>
      </c>
    </row>
    <row r="35" spans="1:6" ht="15.75" customHeight="1">
      <c r="B35" s="13"/>
    </row>
    <row r="36" spans="1:6" ht="15.75" customHeight="1">
      <c r="A36" s="7"/>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371</v>
      </c>
      <c r="D1" s="4" t="s">
        <v>3</v>
      </c>
      <c r="E1" s="4" t="s">
        <v>4</v>
      </c>
      <c r="F1" s="5" t="s">
        <v>372</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4</v>
      </c>
      <c r="E2" s="11">
        <v>0.35</v>
      </c>
      <c r="F2" s="12">
        <f>D2*E2</f>
        <v>1.4</v>
      </c>
      <c r="G2" s="11" t="s">
        <v>373</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6.84</v>
      </c>
    </row>
    <row r="35" spans="1:6" ht="15.75" customHeight="1">
      <c r="B35" s="13"/>
    </row>
    <row r="36" spans="1:6" ht="15.75" customHeight="1">
      <c r="A36" s="7"/>
      <c r="B36" s="17"/>
    </row>
    <row r="37" spans="1:6">
      <c r="B37" s="51"/>
    </row>
    <row r="38" spans="1:6" ht="15.75" customHeight="1">
      <c r="B38" s="52"/>
    </row>
    <row r="39" spans="1:6">
      <c r="B39" s="51"/>
    </row>
    <row r="40" spans="1:6" ht="15.75" customHeight="1">
      <c r="B40" s="52"/>
    </row>
    <row r="41" spans="1:6">
      <c r="B41" s="53"/>
    </row>
    <row r="42" spans="1:6" ht="15.75" customHeight="1">
      <c r="B42" s="52"/>
    </row>
    <row r="43" spans="1:6" ht="15.75" customHeight="1">
      <c r="B43" s="54"/>
    </row>
    <row r="44" spans="1:6" ht="15.75" customHeight="1">
      <c r="B44" s="54"/>
    </row>
    <row r="45" spans="1:6" ht="15.75" customHeight="1">
      <c r="B45" s="55"/>
    </row>
    <row r="46" spans="1:6" ht="15.75" customHeight="1">
      <c r="B46" s="52"/>
    </row>
    <row r="47" spans="1:6">
      <c r="B47" s="53"/>
    </row>
    <row r="48" spans="1:6" ht="15.75" customHeight="1">
      <c r="B48" s="52"/>
    </row>
    <row r="49" spans="2:2">
      <c r="B49" s="56"/>
    </row>
    <row r="50" spans="2:2">
      <c r="B50" s="53"/>
    </row>
    <row r="51" spans="2:2" ht="15.75" customHeight="1">
      <c r="B51" s="52"/>
    </row>
    <row r="52" spans="2:2">
      <c r="B52" s="51"/>
    </row>
    <row r="53" spans="2:2" ht="15.75" customHeight="1">
      <c r="B53" s="52"/>
    </row>
    <row r="54" spans="2:2">
      <c r="B54" s="51"/>
    </row>
    <row r="55" spans="2:2" ht="15.75" customHeight="1">
      <c r="B55" s="52"/>
    </row>
    <row r="56" spans="2:2">
      <c r="B56" s="51"/>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374</v>
      </c>
      <c r="D1" s="4" t="s">
        <v>3</v>
      </c>
      <c r="E1" s="4" t="s">
        <v>4</v>
      </c>
      <c r="F1" s="5" t="s">
        <v>375</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6</v>
      </c>
      <c r="E2" s="11">
        <v>0.35</v>
      </c>
      <c r="F2" s="12">
        <f>D2*E2</f>
        <v>2.0999999999999996</v>
      </c>
      <c r="G2" s="11" t="s">
        <v>376</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46">
        <v>10</v>
      </c>
      <c r="E7" s="11">
        <v>0.2</v>
      </c>
      <c r="F7" s="12">
        <f>D7*E7</f>
        <v>2</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10</v>
      </c>
      <c r="E12" s="11">
        <v>0.05</v>
      </c>
      <c r="F12" s="12">
        <f>D12*E12</f>
        <v>0.5</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10</v>
      </c>
      <c r="E16" s="11">
        <v>0.05</v>
      </c>
      <c r="F16" s="12">
        <f>D16*E16</f>
        <v>0.5</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10</v>
      </c>
      <c r="E20" s="24">
        <v>0.03</v>
      </c>
      <c r="F20" s="37">
        <f>D20*E20</f>
        <v>0.3</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8.6</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377</v>
      </c>
      <c r="D1" s="4" t="s">
        <v>3</v>
      </c>
      <c r="E1" s="4" t="s">
        <v>4</v>
      </c>
      <c r="F1" s="5" t="s">
        <v>378</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4</v>
      </c>
      <c r="E2" s="11">
        <v>0.35</v>
      </c>
      <c r="F2" s="12">
        <f>D2*E2</f>
        <v>1.4</v>
      </c>
      <c r="G2" s="11" t="s">
        <v>379</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8</v>
      </c>
      <c r="E12" s="11">
        <v>0.05</v>
      </c>
      <c r="F12" s="12">
        <f>D12*E12</f>
        <v>0.4</v>
      </c>
      <c r="G12" s="43" t="s">
        <v>380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7" ht="15.75" customHeight="1">
      <c r="A17" s="7"/>
      <c r="B17" s="20"/>
      <c r="C17" s="16" t="s">
        <v>30</v>
      </c>
      <c r="E17" s="11"/>
      <c r="F17" s="19"/>
    </row>
    <row r="18" spans="1:7" ht="15.75" customHeight="1">
      <c r="A18" s="7"/>
      <c r="B18" s="20"/>
      <c r="C18" s="16" t="s">
        <v>31</v>
      </c>
      <c r="E18" s="11"/>
      <c r="F18" s="19"/>
    </row>
    <row r="19" spans="1:7" ht="15.75" customHeight="1">
      <c r="A19" s="7"/>
      <c r="B19" s="17"/>
      <c r="C19" s="16" t="s">
        <v>32</v>
      </c>
      <c r="E19" s="11"/>
      <c r="F19" s="19"/>
    </row>
    <row r="20" spans="1:7" ht="15.75" customHeight="1">
      <c r="A20" s="21" t="s">
        <v>33</v>
      </c>
      <c r="B20" s="15" t="s">
        <v>34</v>
      </c>
      <c r="C20" s="22" t="s">
        <v>35</v>
      </c>
      <c r="D20" s="39">
        <v>10</v>
      </c>
      <c r="E20" s="24">
        <v>0.03</v>
      </c>
      <c r="F20" s="37">
        <f>D20*E20</f>
        <v>0.3</v>
      </c>
    </row>
    <row r="21" spans="1:7" ht="15.75" customHeight="1">
      <c r="A21" s="26"/>
      <c r="B21" s="27"/>
      <c r="C21" s="28" t="s">
        <v>36</v>
      </c>
      <c r="D21" s="29"/>
      <c r="E21" s="26"/>
      <c r="F21" s="29"/>
    </row>
    <row r="22" spans="1:7" ht="15.75" customHeight="1">
      <c r="A22" s="26"/>
      <c r="B22" s="27"/>
      <c r="C22" s="28" t="s">
        <v>37</v>
      </c>
      <c r="D22" s="30"/>
      <c r="E22" s="26"/>
      <c r="F22" s="29"/>
    </row>
    <row r="23" spans="1:7" ht="15.75" customHeight="1">
      <c r="A23" s="26"/>
      <c r="B23" s="15" t="s">
        <v>38</v>
      </c>
      <c r="C23" s="22" t="s">
        <v>39</v>
      </c>
      <c r="D23" s="39">
        <v>10</v>
      </c>
      <c r="E23" s="24">
        <v>0.03</v>
      </c>
      <c r="F23" s="37">
        <f>D23*E23</f>
        <v>0.3</v>
      </c>
    </row>
    <row r="24" spans="1:7" ht="15.75" customHeight="1">
      <c r="A24" s="26"/>
      <c r="B24" s="27"/>
      <c r="C24" s="28" t="s">
        <v>40</v>
      </c>
      <c r="D24" s="29"/>
      <c r="E24" s="26"/>
      <c r="F24" s="29"/>
    </row>
    <row r="25" spans="1:7" ht="15.75" customHeight="1">
      <c r="A25" s="26"/>
      <c r="B25" s="27"/>
      <c r="C25" s="28" t="s">
        <v>41</v>
      </c>
      <c r="D25" s="30"/>
      <c r="E25" s="26"/>
      <c r="F25" s="29"/>
    </row>
    <row r="26" spans="1:7" ht="15.75" customHeight="1">
      <c r="B26" s="15" t="s">
        <v>42</v>
      </c>
      <c r="C26" s="16" t="s">
        <v>43</v>
      </c>
      <c r="D26" s="38">
        <v>10</v>
      </c>
      <c r="E26" s="11">
        <v>0.03</v>
      </c>
      <c r="F26" s="12">
        <f>D26*E26</f>
        <v>0.3</v>
      </c>
      <c r="G26" s="11" t="s">
        <v>381</v>
      </c>
    </row>
    <row r="27" spans="1:7" ht="15.75" customHeight="1">
      <c r="B27" s="17"/>
      <c r="C27" s="16" t="s">
        <v>44</v>
      </c>
      <c r="F27" s="19"/>
    </row>
    <row r="28" spans="1:7" ht="15.75" customHeight="1">
      <c r="A28" s="11"/>
      <c r="B28" s="17"/>
      <c r="C28" s="16" t="s">
        <v>45</v>
      </c>
      <c r="E28" s="11"/>
      <c r="F28" s="19"/>
    </row>
    <row r="29" spans="1:7" ht="15.75" customHeight="1">
      <c r="B29" s="17" t="s">
        <v>46</v>
      </c>
      <c r="C29" s="16" t="s">
        <v>47</v>
      </c>
      <c r="D29" s="38">
        <v>10</v>
      </c>
      <c r="E29" s="11">
        <v>0.03</v>
      </c>
      <c r="F29" s="12">
        <f>D29*E29</f>
        <v>0.3</v>
      </c>
    </row>
    <row r="30" spans="1:7" ht="15.75" customHeight="1">
      <c r="B30" s="13"/>
      <c r="C30" s="16" t="s">
        <v>48</v>
      </c>
      <c r="F30" s="19"/>
    </row>
    <row r="31" spans="1:7" ht="15.75" customHeight="1">
      <c r="B31" s="17" t="s">
        <v>49</v>
      </c>
      <c r="C31" s="16" t="s">
        <v>50</v>
      </c>
      <c r="D31" s="38">
        <v>10</v>
      </c>
      <c r="E31" s="11">
        <v>0.03</v>
      </c>
      <c r="F31" s="12">
        <f>D31*E31</f>
        <v>0.3</v>
      </c>
    </row>
    <row r="32" spans="1:7"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7.3</v>
      </c>
    </row>
    <row r="35" spans="1:6" ht="15.75" customHeight="1">
      <c r="B35" s="13"/>
    </row>
    <row r="36" spans="1:6" ht="15.75" customHeight="1">
      <c r="A36" s="7"/>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 min="7" max="7" width="50" customWidth="1"/>
  </cols>
  <sheetData>
    <row r="1" spans="1:28" ht="15.75" customHeight="1">
      <c r="A1" s="1" t="s">
        <v>0</v>
      </c>
      <c r="B1" s="2" t="s">
        <v>1</v>
      </c>
      <c r="C1" s="4" t="s">
        <v>382</v>
      </c>
      <c r="D1" s="4" t="s">
        <v>3</v>
      </c>
      <c r="E1" s="4" t="s">
        <v>4</v>
      </c>
      <c r="F1" s="5" t="s">
        <v>383</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0</v>
      </c>
      <c r="E2" s="11">
        <v>0.35</v>
      </c>
      <c r="F2" s="12">
        <f>D2*E2</f>
        <v>0</v>
      </c>
      <c r="G2" s="11" t="s">
        <v>384</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row>
    <row r="11" spans="1:28" ht="15.75" customHeight="1">
      <c r="A11" s="7"/>
      <c r="B11" s="15"/>
      <c r="C11" s="16" t="s">
        <v>21</v>
      </c>
      <c r="E11" s="11"/>
      <c r="F11" s="19"/>
    </row>
    <row r="12" spans="1:28" ht="15.75" customHeight="1">
      <c r="A12" s="7" t="s">
        <v>22</v>
      </c>
      <c r="B12" s="15" t="s">
        <v>23</v>
      </c>
      <c r="C12" s="16" t="s">
        <v>24</v>
      </c>
      <c r="D12" s="38">
        <v>8</v>
      </c>
      <c r="E12" s="11">
        <v>0.05</v>
      </c>
      <c r="F12" s="12">
        <f>D12*E12</f>
        <v>0.4</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0</v>
      </c>
      <c r="E16" s="11">
        <v>0.05</v>
      </c>
      <c r="F16" s="12">
        <f>D16*E16</f>
        <v>0</v>
      </c>
    </row>
    <row r="17" spans="1:7" ht="15.75" customHeight="1">
      <c r="A17" s="7"/>
      <c r="B17" s="20"/>
      <c r="C17" s="16" t="s">
        <v>30</v>
      </c>
      <c r="E17" s="11"/>
      <c r="F17" s="19"/>
    </row>
    <row r="18" spans="1:7" ht="15.75" customHeight="1">
      <c r="A18" s="7"/>
      <c r="B18" s="20"/>
      <c r="C18" s="16" t="s">
        <v>31</v>
      </c>
      <c r="E18" s="11"/>
      <c r="F18" s="19"/>
    </row>
    <row r="19" spans="1:7" ht="15.75" customHeight="1">
      <c r="A19" s="7"/>
      <c r="B19" s="17"/>
      <c r="C19" s="16" t="s">
        <v>32</v>
      </c>
      <c r="E19" s="11"/>
      <c r="F19" s="19"/>
    </row>
    <row r="20" spans="1:7" ht="15.75" customHeight="1">
      <c r="A20" s="21" t="s">
        <v>33</v>
      </c>
      <c r="B20" s="15" t="s">
        <v>34</v>
      </c>
      <c r="C20" s="22" t="s">
        <v>35</v>
      </c>
      <c r="D20" s="39">
        <v>0</v>
      </c>
      <c r="E20" s="24">
        <v>0.03</v>
      </c>
      <c r="F20" s="37">
        <f>D20*E20</f>
        <v>0</v>
      </c>
      <c r="G20" s="16" t="s">
        <v>385</v>
      </c>
    </row>
    <row r="21" spans="1:7" ht="15.75" customHeight="1">
      <c r="A21" s="26"/>
      <c r="B21" s="27"/>
      <c r="C21" s="28" t="s">
        <v>36</v>
      </c>
      <c r="D21" s="29"/>
      <c r="E21" s="26"/>
      <c r="F21" s="29"/>
    </row>
    <row r="22" spans="1:7" ht="15.75" customHeight="1">
      <c r="A22" s="26"/>
      <c r="B22" s="27"/>
      <c r="C22" s="28" t="s">
        <v>37</v>
      </c>
      <c r="D22" s="30"/>
      <c r="E22" s="26"/>
      <c r="F22" s="29"/>
    </row>
    <row r="23" spans="1:7" ht="15.75" customHeight="1">
      <c r="A23" s="26"/>
      <c r="B23" s="15" t="s">
        <v>38</v>
      </c>
      <c r="C23" s="22" t="s">
        <v>39</v>
      </c>
      <c r="D23" s="39">
        <v>10</v>
      </c>
      <c r="E23" s="24">
        <v>0.03</v>
      </c>
      <c r="F23" s="37">
        <f>D23*E23</f>
        <v>0.3</v>
      </c>
    </row>
    <row r="24" spans="1:7" ht="15.75" customHeight="1">
      <c r="A24" s="26"/>
      <c r="B24" s="27"/>
      <c r="C24" s="28" t="s">
        <v>40</v>
      </c>
      <c r="D24" s="29"/>
      <c r="E24" s="26"/>
      <c r="F24" s="29"/>
    </row>
    <row r="25" spans="1:7" ht="15.75" customHeight="1">
      <c r="A25" s="26"/>
      <c r="B25" s="27"/>
      <c r="C25" s="28" t="s">
        <v>41</v>
      </c>
      <c r="D25" s="30"/>
      <c r="E25" s="26"/>
      <c r="F25" s="29"/>
    </row>
    <row r="26" spans="1:7" ht="15.75" customHeight="1">
      <c r="B26" s="15" t="s">
        <v>42</v>
      </c>
      <c r="C26" s="16" t="s">
        <v>43</v>
      </c>
      <c r="D26" s="38">
        <v>10</v>
      </c>
      <c r="E26" s="11">
        <v>0.03</v>
      </c>
      <c r="F26" s="12">
        <f>D26*E26</f>
        <v>0.3</v>
      </c>
    </row>
    <row r="27" spans="1:7" ht="15.75" customHeight="1">
      <c r="B27" s="17"/>
      <c r="C27" s="16" t="s">
        <v>44</v>
      </c>
      <c r="F27" s="19"/>
    </row>
    <row r="28" spans="1:7" ht="15.75" customHeight="1">
      <c r="A28" s="11"/>
      <c r="B28" s="17"/>
      <c r="C28" s="16" t="s">
        <v>45</v>
      </c>
      <c r="E28" s="11"/>
      <c r="F28" s="19"/>
    </row>
    <row r="29" spans="1:7" ht="15.75" customHeight="1">
      <c r="B29" s="17" t="s">
        <v>46</v>
      </c>
      <c r="C29" s="16" t="s">
        <v>47</v>
      </c>
      <c r="D29" s="38">
        <v>10</v>
      </c>
      <c r="E29" s="11">
        <v>0.03</v>
      </c>
      <c r="F29" s="12">
        <f>D29*E29</f>
        <v>0.3</v>
      </c>
    </row>
    <row r="30" spans="1:7" ht="15.75" customHeight="1">
      <c r="B30" s="13"/>
      <c r="C30" s="16" t="s">
        <v>48</v>
      </c>
      <c r="F30" s="19"/>
    </row>
    <row r="31" spans="1:7" ht="15.75" customHeight="1">
      <c r="B31" s="17" t="s">
        <v>49</v>
      </c>
      <c r="C31" s="16" t="s">
        <v>50</v>
      </c>
      <c r="D31" s="38">
        <v>10</v>
      </c>
      <c r="E31" s="11">
        <v>0.03</v>
      </c>
      <c r="F31" s="12">
        <f>D31*E31</f>
        <v>0.3</v>
      </c>
    </row>
    <row r="32" spans="1:7"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1.6</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386</v>
      </c>
      <c r="D1" s="4" t="s">
        <v>3</v>
      </c>
      <c r="E1" s="4" t="s">
        <v>4</v>
      </c>
      <c r="F1" s="5" t="s">
        <v>387</v>
      </c>
      <c r="G1" s="6"/>
      <c r="H1" s="6"/>
      <c r="I1" s="6"/>
      <c r="J1" s="6"/>
      <c r="K1" s="6"/>
      <c r="L1" s="6"/>
      <c r="M1" s="6"/>
      <c r="N1" s="6"/>
      <c r="O1" s="6"/>
      <c r="P1" s="6"/>
      <c r="Q1" s="6"/>
      <c r="R1" s="6"/>
      <c r="S1" s="6"/>
      <c r="T1" s="6"/>
      <c r="U1" s="6"/>
      <c r="V1" s="6"/>
      <c r="W1" s="6"/>
      <c r="X1" s="6"/>
      <c r="Y1" s="6"/>
      <c r="Z1" s="6"/>
      <c r="AA1" s="6"/>
      <c r="AB1" s="6"/>
    </row>
    <row r="2" spans="1:28">
      <c r="A2" s="7" t="s">
        <v>6</v>
      </c>
      <c r="B2" s="8" t="s">
        <v>7</v>
      </c>
      <c r="C2" s="9" t="s">
        <v>8</v>
      </c>
      <c r="D2" s="38">
        <v>4</v>
      </c>
      <c r="E2" s="11">
        <v>0.35</v>
      </c>
      <c r="F2" s="12">
        <f>D2*E2</f>
        <v>1.4</v>
      </c>
      <c r="G2" s="47" t="s">
        <v>388</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8</v>
      </c>
      <c r="E12" s="11">
        <v>0.05</v>
      </c>
      <c r="F12" s="12">
        <f>D12*E12</f>
        <v>0.4</v>
      </c>
      <c r="G12" s="11" t="s">
        <v>389</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0</v>
      </c>
      <c r="E23" s="24">
        <v>0.03</v>
      </c>
      <c r="F23" s="37">
        <f>D23*E23</f>
        <v>0</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4.7399999999999993</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390</v>
      </c>
      <c r="D1" s="4" t="s">
        <v>3</v>
      </c>
      <c r="E1" s="4" t="s">
        <v>4</v>
      </c>
      <c r="F1" s="5" t="s">
        <v>391</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43"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313</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5</v>
      </c>
      <c r="E23" s="24">
        <v>0.03</v>
      </c>
      <c r="F23" s="37">
        <f>D23*E23</f>
        <v>0.15</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3.9899999999999993</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392</v>
      </c>
      <c r="D1" s="4" t="s">
        <v>3</v>
      </c>
      <c r="E1" s="4" t="s">
        <v>4</v>
      </c>
      <c r="F1" s="5" t="s">
        <v>393</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0</v>
      </c>
      <c r="E2" s="11">
        <v>0.35</v>
      </c>
      <c r="F2" s="12">
        <f>D2*E2</f>
        <v>0</v>
      </c>
      <c r="G2" s="11" t="s">
        <v>394</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row>
    <row r="11" spans="1:28" ht="15.75" customHeight="1">
      <c r="A11" s="7"/>
      <c r="B11" s="15"/>
      <c r="C11" s="16" t="s">
        <v>21</v>
      </c>
      <c r="E11" s="11"/>
      <c r="F11" s="19"/>
    </row>
    <row r="12" spans="1:28" ht="15.75" customHeight="1">
      <c r="A12" s="7" t="s">
        <v>22</v>
      </c>
      <c r="B12" s="15" t="s">
        <v>23</v>
      </c>
      <c r="C12" s="16" t="s">
        <v>24</v>
      </c>
      <c r="D12" s="38">
        <v>0</v>
      </c>
      <c r="E12" s="11">
        <v>0.05</v>
      </c>
      <c r="F12" s="12">
        <f>D12*E12</f>
        <v>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0</v>
      </c>
      <c r="E16" s="11">
        <v>0.05</v>
      </c>
      <c r="F16" s="12">
        <f>D16*E16</f>
        <v>0</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1.29</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395</v>
      </c>
      <c r="D1" s="4" t="s">
        <v>3</v>
      </c>
      <c r="E1" s="4" t="s">
        <v>4</v>
      </c>
      <c r="F1" s="5" t="s">
        <v>396</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10</v>
      </c>
      <c r="E2" s="11">
        <v>0.35</v>
      </c>
      <c r="F2" s="12">
        <f>D2*E2</f>
        <v>3.5</v>
      </c>
      <c r="G2" s="11" t="s">
        <v>397</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48">
        <v>10</v>
      </c>
      <c r="E7" s="11">
        <v>0.2</v>
      </c>
      <c r="F7" s="12">
        <f>D7*E7</f>
        <v>2</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c r="G10" s="11" t="s">
        <v>398</v>
      </c>
    </row>
    <row r="11" spans="1:28" ht="15.75" customHeight="1">
      <c r="A11" s="7"/>
      <c r="B11" s="15"/>
      <c r="C11" s="16" t="s">
        <v>21</v>
      </c>
      <c r="E11" s="11"/>
      <c r="F11" s="19"/>
    </row>
    <row r="12" spans="1:28" ht="15.75" customHeight="1">
      <c r="A12" s="7" t="s">
        <v>22</v>
      </c>
      <c r="B12" s="15" t="s">
        <v>23</v>
      </c>
      <c r="C12" s="16" t="s">
        <v>24</v>
      </c>
      <c r="D12" s="38">
        <v>0</v>
      </c>
      <c r="E12" s="11">
        <v>0.05</v>
      </c>
      <c r="F12" s="12">
        <f>D12*E12</f>
        <v>0</v>
      </c>
      <c r="G12" s="11" t="s">
        <v>399</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0</v>
      </c>
      <c r="E16" s="11">
        <v>0.05</v>
      </c>
      <c r="F16" s="12">
        <f>D16*E16</f>
        <v>0</v>
      </c>
      <c r="G16" s="11" t="s">
        <v>400</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10</v>
      </c>
      <c r="E20" s="24">
        <v>0.03</v>
      </c>
      <c r="F20" s="37">
        <f>D20*E20</f>
        <v>0.3</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6.9999999999999991</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272</v>
      </c>
      <c r="D1" s="4" t="s">
        <v>3</v>
      </c>
      <c r="E1" s="4" t="s">
        <v>4</v>
      </c>
      <c r="F1" s="5" t="s">
        <v>273</v>
      </c>
      <c r="G1" s="7" t="s">
        <v>268</v>
      </c>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0</v>
      </c>
      <c r="E2" s="11">
        <v>0.35</v>
      </c>
      <c r="F2" s="12">
        <f>D2*E2</f>
        <v>0</v>
      </c>
      <c r="G2" s="11" t="s">
        <v>274</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row>
    <row r="11" spans="1:28" ht="15.75" customHeight="1">
      <c r="A11" s="7"/>
      <c r="B11" s="15"/>
      <c r="C11" s="16" t="s">
        <v>21</v>
      </c>
      <c r="E11" s="11"/>
      <c r="F11" s="19"/>
    </row>
    <row r="12" spans="1:28" ht="15.75" customHeight="1">
      <c r="A12" s="7" t="s">
        <v>22</v>
      </c>
      <c r="B12" s="15" t="s">
        <v>23</v>
      </c>
      <c r="C12" s="16" t="s">
        <v>24</v>
      </c>
      <c r="D12" s="38">
        <v>0</v>
      </c>
      <c r="E12" s="11">
        <v>0.05</v>
      </c>
      <c r="F12" s="12">
        <f>D12*E12</f>
        <v>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0</v>
      </c>
      <c r="E16" s="11">
        <v>0.05</v>
      </c>
      <c r="F16" s="12">
        <f>D16*E16</f>
        <v>0</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1.29</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401</v>
      </c>
      <c r="D1" s="4" t="s">
        <v>3</v>
      </c>
      <c r="E1" s="4" t="s">
        <v>4</v>
      </c>
      <c r="F1" s="5" t="s">
        <v>402</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11" t="s">
        <v>403</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0</v>
      </c>
      <c r="E12" s="11">
        <v>0.05</v>
      </c>
      <c r="F12" s="12">
        <f>D12*E12</f>
        <v>0</v>
      </c>
      <c r="G12" s="11" t="s">
        <v>404</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6.34</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405</v>
      </c>
      <c r="D1" s="4" t="s">
        <v>3</v>
      </c>
      <c r="E1" s="4" t="s">
        <v>4</v>
      </c>
      <c r="F1" s="5" t="s">
        <v>406</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57" t="s">
        <v>407</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0</v>
      </c>
      <c r="E20" s="24">
        <v>0.03</v>
      </c>
      <c r="F20" s="37">
        <f>D20*E20</f>
        <v>0</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5.8000000000000007</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408</v>
      </c>
      <c r="D1" s="4" t="s">
        <v>3</v>
      </c>
      <c r="E1" s="4" t="s">
        <v>4</v>
      </c>
      <c r="F1" s="5" t="s">
        <v>409</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57" t="s">
        <v>407</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43" t="s">
        <v>410</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411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0</v>
      </c>
      <c r="E20" s="24">
        <v>0.03</v>
      </c>
      <c r="F20" s="37">
        <f>D20*E20</f>
        <v>0</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4.6499999999999995</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412</v>
      </c>
      <c r="D1" s="4" t="s">
        <v>3</v>
      </c>
      <c r="E1" s="4" t="s">
        <v>4</v>
      </c>
      <c r="F1" s="5" t="s">
        <v>413</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6</v>
      </c>
      <c r="E2" s="11">
        <v>0.35</v>
      </c>
      <c r="F2" s="12">
        <f>D2*E2</f>
        <v>2.0999999999999996</v>
      </c>
      <c r="G2" s="50" t="s">
        <v>368</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10</v>
      </c>
      <c r="E7" s="11">
        <v>0.2</v>
      </c>
      <c r="F7" s="12">
        <f>D7*E7</f>
        <v>2</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row>
    <row r="11" spans="1:28" ht="15.75" customHeight="1">
      <c r="A11" s="7"/>
      <c r="B11" s="15"/>
      <c r="C11" s="16" t="s">
        <v>21</v>
      </c>
      <c r="E11" s="11"/>
      <c r="F11" s="19"/>
    </row>
    <row r="12" spans="1:28" ht="15.75" customHeight="1">
      <c r="A12" s="7" t="s">
        <v>22</v>
      </c>
      <c r="B12" s="15" t="s">
        <v>23</v>
      </c>
      <c r="C12" s="16" t="s">
        <v>24</v>
      </c>
      <c r="D12" s="38">
        <v>10</v>
      </c>
      <c r="E12" s="11">
        <v>0.05</v>
      </c>
      <c r="F12" s="12">
        <f>D12*E12</f>
        <v>0.5</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10</v>
      </c>
      <c r="E16" s="11">
        <v>0.05</v>
      </c>
      <c r="F16" s="12">
        <f>D16*E16</f>
        <v>0.5</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10</v>
      </c>
      <c r="E20" s="24">
        <v>0.03</v>
      </c>
      <c r="F20" s="37">
        <f>D20*E20</f>
        <v>0.3</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6.5999999999999988</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414</v>
      </c>
      <c r="D1" s="4" t="s">
        <v>3</v>
      </c>
      <c r="E1" s="4" t="s">
        <v>4</v>
      </c>
      <c r="F1" s="5" t="s">
        <v>415</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43" t="s">
        <v>416</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c r="G7" s="11" t="s">
        <v>363</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7" ht="15.75" customHeight="1">
      <c r="A17" s="7"/>
      <c r="B17" s="20"/>
      <c r="C17" s="16" t="s">
        <v>30</v>
      </c>
      <c r="E17" s="11"/>
      <c r="F17" s="19"/>
    </row>
    <row r="18" spans="1:7" ht="15.75" customHeight="1">
      <c r="A18" s="7"/>
      <c r="B18" s="20"/>
      <c r="C18" s="16" t="s">
        <v>31</v>
      </c>
      <c r="E18" s="11"/>
      <c r="F18" s="19"/>
    </row>
    <row r="19" spans="1:7" ht="15.75" customHeight="1">
      <c r="A19" s="7"/>
      <c r="B19" s="17"/>
      <c r="C19" s="16" t="s">
        <v>32</v>
      </c>
      <c r="E19" s="11"/>
      <c r="F19" s="19"/>
    </row>
    <row r="20" spans="1:7" ht="15.75" customHeight="1">
      <c r="A20" s="21" t="s">
        <v>33</v>
      </c>
      <c r="B20" s="15" t="s">
        <v>34</v>
      </c>
      <c r="C20" s="22" t="s">
        <v>35</v>
      </c>
      <c r="D20" s="39">
        <v>3</v>
      </c>
      <c r="E20" s="24">
        <v>0.03</v>
      </c>
      <c r="F20" s="37">
        <f>D20*E20</f>
        <v>0.09</v>
      </c>
    </row>
    <row r="21" spans="1:7" ht="15.75" customHeight="1">
      <c r="A21" s="26"/>
      <c r="B21" s="27"/>
      <c r="C21" s="28" t="s">
        <v>36</v>
      </c>
      <c r="D21" s="29"/>
      <c r="E21" s="26"/>
      <c r="F21" s="29"/>
    </row>
    <row r="22" spans="1:7" ht="15.75" customHeight="1">
      <c r="A22" s="26"/>
      <c r="B22" s="27"/>
      <c r="C22" s="28" t="s">
        <v>37</v>
      </c>
      <c r="D22" s="30"/>
      <c r="E22" s="26"/>
      <c r="F22" s="29"/>
    </row>
    <row r="23" spans="1:7" ht="15.75" customHeight="1">
      <c r="A23" s="26"/>
      <c r="B23" s="15" t="s">
        <v>38</v>
      </c>
      <c r="C23" s="22" t="s">
        <v>39</v>
      </c>
      <c r="D23" s="39">
        <v>5</v>
      </c>
      <c r="E23" s="24">
        <v>0.03</v>
      </c>
      <c r="F23" s="37">
        <f>D23*E23</f>
        <v>0.15</v>
      </c>
    </row>
    <row r="24" spans="1:7" ht="15.75" customHeight="1">
      <c r="A24" s="26"/>
      <c r="B24" s="27"/>
      <c r="C24" s="28" t="s">
        <v>40</v>
      </c>
      <c r="D24" s="29"/>
      <c r="E24" s="26"/>
      <c r="F24" s="29"/>
    </row>
    <row r="25" spans="1:7" ht="15.75" customHeight="1">
      <c r="A25" s="26"/>
      <c r="B25" s="27"/>
      <c r="C25" s="28" t="s">
        <v>41</v>
      </c>
      <c r="D25" s="30"/>
      <c r="E25" s="26"/>
      <c r="F25" s="29"/>
    </row>
    <row r="26" spans="1:7" ht="15.75" customHeight="1">
      <c r="B26" s="15" t="s">
        <v>42</v>
      </c>
      <c r="C26" s="16" t="s">
        <v>43</v>
      </c>
      <c r="D26" s="38">
        <v>0</v>
      </c>
      <c r="E26" s="11">
        <v>0.03</v>
      </c>
      <c r="F26" s="12">
        <f>D26*E26</f>
        <v>0</v>
      </c>
    </row>
    <row r="27" spans="1:7" ht="15.75" customHeight="1">
      <c r="B27" s="17"/>
      <c r="C27" s="16" t="s">
        <v>44</v>
      </c>
      <c r="F27" s="19"/>
    </row>
    <row r="28" spans="1:7" ht="15.75" customHeight="1">
      <c r="A28" s="11"/>
      <c r="B28" s="17"/>
      <c r="C28" s="16" t="s">
        <v>45</v>
      </c>
      <c r="E28" s="11"/>
      <c r="F28" s="19"/>
    </row>
    <row r="29" spans="1:7" ht="15.75" customHeight="1">
      <c r="B29" s="17" t="s">
        <v>46</v>
      </c>
      <c r="C29" s="16" t="s">
        <v>47</v>
      </c>
      <c r="D29" s="38">
        <v>0</v>
      </c>
      <c r="E29" s="11">
        <v>0.03</v>
      </c>
      <c r="F29" s="12">
        <f>D29*E29</f>
        <v>0</v>
      </c>
    </row>
    <row r="30" spans="1:7" ht="15.75" customHeight="1">
      <c r="B30" s="13"/>
      <c r="C30" s="16" t="s">
        <v>48</v>
      </c>
      <c r="F30" s="19"/>
    </row>
    <row r="31" spans="1:7" ht="15.75" customHeight="1">
      <c r="B31" s="17" t="s">
        <v>49</v>
      </c>
      <c r="C31" s="16" t="s">
        <v>50</v>
      </c>
      <c r="D31" s="38">
        <v>5</v>
      </c>
      <c r="E31" s="11">
        <v>0.03</v>
      </c>
      <c r="F31" s="12">
        <f>D31*E31</f>
        <v>0.15</v>
      </c>
      <c r="G31" s="11" t="s">
        <v>417</v>
      </c>
    </row>
    <row r="32" spans="1:7"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5.5900000000000016</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418</v>
      </c>
      <c r="D1" s="4" t="s">
        <v>3</v>
      </c>
      <c r="E1" s="4" t="s">
        <v>4</v>
      </c>
      <c r="F1" s="5" t="s">
        <v>419</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57" t="s">
        <v>407</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313</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row>
    <row r="11" spans="1:28" ht="15.75" customHeight="1">
      <c r="A11" s="7"/>
      <c r="B11" s="15"/>
      <c r="C11" s="16" t="s">
        <v>21</v>
      </c>
      <c r="E11" s="11"/>
      <c r="F11" s="19"/>
    </row>
    <row r="12" spans="1:28" ht="15.75" customHeight="1">
      <c r="A12" s="7" t="s">
        <v>22</v>
      </c>
      <c r="B12" s="15" t="s">
        <v>23</v>
      </c>
      <c r="C12" s="16" t="s">
        <v>24</v>
      </c>
      <c r="D12" s="38">
        <v>0</v>
      </c>
      <c r="E12" s="11">
        <v>0.05</v>
      </c>
      <c r="F12" s="12">
        <f>D12*E12</f>
        <v>0</v>
      </c>
      <c r="G12" s="11" t="s">
        <v>404</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2.59</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420</v>
      </c>
      <c r="D1" s="4" t="s">
        <v>3</v>
      </c>
      <c r="E1" s="4" t="s">
        <v>4</v>
      </c>
      <c r="F1" s="5" t="s">
        <v>421</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c r="G2" s="43"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c r="G7" s="11" t="s">
        <v>422</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8</v>
      </c>
      <c r="E12" s="11">
        <v>0.05</v>
      </c>
      <c r="F12" s="12">
        <f>D12*E12</f>
        <v>0.4</v>
      </c>
      <c r="G12" s="11" t="s">
        <v>422</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6.44</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423</v>
      </c>
      <c r="D1" s="4" t="s">
        <v>3</v>
      </c>
      <c r="E1" s="4" t="s">
        <v>4</v>
      </c>
      <c r="F1" s="5" t="s">
        <v>424</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46">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0</v>
      </c>
      <c r="E23" s="24">
        <v>0.03</v>
      </c>
      <c r="F23" s="37">
        <f>D23*E23</f>
        <v>0</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3.5399999999999996</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425</v>
      </c>
      <c r="D1" s="4" t="s">
        <v>3</v>
      </c>
      <c r="E1" s="4" t="s">
        <v>4</v>
      </c>
      <c r="F1" s="5" t="s">
        <v>426</v>
      </c>
      <c r="G1" s="6"/>
      <c r="H1" s="6"/>
      <c r="I1" s="6"/>
      <c r="J1" s="6"/>
      <c r="K1" s="6"/>
      <c r="L1" s="6"/>
      <c r="M1" s="6"/>
      <c r="N1" s="6"/>
      <c r="O1" s="6"/>
      <c r="P1" s="6"/>
      <c r="Q1" s="6"/>
      <c r="R1" s="6"/>
      <c r="S1" s="6"/>
      <c r="T1" s="6"/>
      <c r="U1" s="6"/>
      <c r="V1" s="6"/>
      <c r="W1" s="6"/>
      <c r="X1" s="6"/>
      <c r="Y1" s="6"/>
      <c r="Z1" s="6"/>
      <c r="AA1" s="6"/>
      <c r="AB1" s="6"/>
    </row>
    <row r="2" spans="1:28">
      <c r="A2" s="7" t="s">
        <v>6</v>
      </c>
      <c r="B2" s="8" t="s">
        <v>7</v>
      </c>
      <c r="C2" s="9" t="s">
        <v>8</v>
      </c>
      <c r="D2" s="38">
        <v>3</v>
      </c>
      <c r="E2" s="11">
        <v>0.35</v>
      </c>
      <c r="F2" s="12">
        <f>D2*E2</f>
        <v>1.0499999999999998</v>
      </c>
      <c r="G2" s="47"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46">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2.4399999999999995</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427</v>
      </c>
      <c r="D1" s="4" t="s">
        <v>3</v>
      </c>
      <c r="E1" s="4" t="s">
        <v>4</v>
      </c>
      <c r="F1" s="5" t="s">
        <v>428</v>
      </c>
      <c r="G1" s="6"/>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10</v>
      </c>
      <c r="E2" s="11">
        <v>0.35</v>
      </c>
      <c r="F2" s="12">
        <f>D2*E2</f>
        <v>3.5</v>
      </c>
      <c r="G2" s="11" t="s">
        <v>429</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10</v>
      </c>
      <c r="E7" s="11">
        <v>0.2</v>
      </c>
      <c r="F7" s="12">
        <f>D7*E7</f>
        <v>2</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c r="G10" s="58" t="s">
        <v>430</v>
      </c>
    </row>
    <row r="11" spans="1:28" ht="15.75" customHeight="1">
      <c r="A11" s="7"/>
      <c r="B11" s="15"/>
      <c r="C11" s="16" t="s">
        <v>21</v>
      </c>
      <c r="E11" s="11"/>
      <c r="F11" s="19"/>
    </row>
    <row r="12" spans="1:28" ht="15.75" customHeight="1">
      <c r="A12" s="7" t="s">
        <v>22</v>
      </c>
      <c r="B12" s="15" t="s">
        <v>23</v>
      </c>
      <c r="C12" s="16" t="s">
        <v>24</v>
      </c>
      <c r="D12" s="38">
        <v>0</v>
      </c>
      <c r="E12" s="11">
        <v>0.05</v>
      </c>
      <c r="F12" s="12">
        <f>D12*E12</f>
        <v>0</v>
      </c>
      <c r="G12" s="11" t="s">
        <v>431</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0</v>
      </c>
      <c r="E16" s="11">
        <v>0.05</v>
      </c>
      <c r="F16" s="12">
        <f>D16*E16</f>
        <v>0</v>
      </c>
      <c r="G16" s="11" t="s">
        <v>432</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6.4899999999999993</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hyperlinks>
    <hyperlink ref="G10" r:id="rId1"/>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275</v>
      </c>
      <c r="D1" s="4" t="s">
        <v>3</v>
      </c>
      <c r="E1" s="4" t="s">
        <v>4</v>
      </c>
      <c r="F1" s="5" t="s">
        <v>276</v>
      </c>
      <c r="G1" s="7" t="s">
        <v>268</v>
      </c>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0</v>
      </c>
      <c r="E2" s="11">
        <v>0.35</v>
      </c>
      <c r="F2" s="12">
        <f>D2*E2</f>
        <v>0</v>
      </c>
      <c r="G2" s="11" t="s">
        <v>277</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row>
    <row r="11" spans="1:28" ht="15.75" customHeight="1">
      <c r="A11" s="7"/>
      <c r="B11" s="15"/>
      <c r="C11" s="16" t="s">
        <v>21</v>
      </c>
      <c r="E11" s="11"/>
      <c r="F11" s="19"/>
    </row>
    <row r="12" spans="1:28" ht="15.75" customHeight="1">
      <c r="A12" s="7" t="s">
        <v>22</v>
      </c>
      <c r="B12" s="15" t="s">
        <v>23</v>
      </c>
      <c r="C12" s="16" t="s">
        <v>24</v>
      </c>
      <c r="D12" s="38">
        <v>0</v>
      </c>
      <c r="E12" s="11">
        <v>0.05</v>
      </c>
      <c r="F12" s="12">
        <f>D12*E12</f>
        <v>0</v>
      </c>
      <c r="G12" s="11" t="s">
        <v>278</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0</v>
      </c>
      <c r="E16" s="11">
        <v>0.05</v>
      </c>
      <c r="F16" s="12">
        <f>D16*E16</f>
        <v>0</v>
      </c>
    </row>
    <row r="17" spans="1:7" ht="15.75" customHeight="1">
      <c r="A17" s="7"/>
      <c r="B17" s="20"/>
      <c r="C17" s="16" t="s">
        <v>30</v>
      </c>
      <c r="E17" s="11"/>
      <c r="F17" s="19"/>
    </row>
    <row r="18" spans="1:7" ht="15.75" customHeight="1">
      <c r="A18" s="7"/>
      <c r="B18" s="20"/>
      <c r="C18" s="16" t="s">
        <v>31</v>
      </c>
      <c r="E18" s="11"/>
      <c r="F18" s="19"/>
    </row>
    <row r="19" spans="1:7" ht="15.75" customHeight="1">
      <c r="A19" s="7"/>
      <c r="B19" s="17"/>
      <c r="C19" s="16" t="s">
        <v>32</v>
      </c>
      <c r="E19" s="11"/>
      <c r="F19" s="19"/>
    </row>
    <row r="20" spans="1:7" ht="15.75" customHeight="1">
      <c r="A20" s="21" t="s">
        <v>33</v>
      </c>
      <c r="B20" s="15" t="s">
        <v>34</v>
      </c>
      <c r="C20" s="22" t="s">
        <v>35</v>
      </c>
      <c r="D20" s="39">
        <v>0</v>
      </c>
      <c r="E20" s="24">
        <v>0.03</v>
      </c>
      <c r="F20" s="37">
        <f>D20*E20</f>
        <v>0</v>
      </c>
      <c r="G20" s="41" t="s">
        <v>279</v>
      </c>
    </row>
    <row r="21" spans="1:7" ht="15.75" customHeight="1">
      <c r="A21" s="26"/>
      <c r="B21" s="27"/>
      <c r="C21" s="28" t="s">
        <v>36</v>
      </c>
      <c r="D21" s="29"/>
      <c r="E21" s="26"/>
      <c r="F21" s="29"/>
      <c r="G21" s="11" t="s">
        <v>280</v>
      </c>
    </row>
    <row r="22" spans="1:7" ht="15.75" customHeight="1">
      <c r="A22" s="26"/>
      <c r="B22" s="27"/>
      <c r="C22" s="28" t="s">
        <v>37</v>
      </c>
      <c r="D22" s="30"/>
      <c r="E22" s="26"/>
      <c r="F22" s="29"/>
      <c r="G22" s="11" t="s">
        <v>281</v>
      </c>
    </row>
    <row r="23" spans="1:7" ht="15.75" customHeight="1">
      <c r="A23" s="26"/>
      <c r="B23" s="15" t="s">
        <v>38</v>
      </c>
      <c r="C23" s="22" t="s">
        <v>39</v>
      </c>
      <c r="D23" s="39">
        <v>10</v>
      </c>
      <c r="E23" s="24">
        <v>0.03</v>
      </c>
      <c r="F23" s="37">
        <f>D23*E23</f>
        <v>0.3</v>
      </c>
      <c r="G23" s="11" t="s">
        <v>282</v>
      </c>
    </row>
    <row r="24" spans="1:7" ht="15.75" customHeight="1">
      <c r="A24" s="26"/>
      <c r="B24" s="27"/>
      <c r="C24" s="28" t="s">
        <v>40</v>
      </c>
      <c r="D24" s="29"/>
      <c r="E24" s="26"/>
      <c r="F24" s="29"/>
      <c r="G24" s="41" t="s">
        <v>283</v>
      </c>
    </row>
    <row r="25" spans="1:7" ht="15.75" customHeight="1">
      <c r="A25" s="26"/>
      <c r="B25" s="27"/>
      <c r="C25" s="28" t="s">
        <v>41</v>
      </c>
      <c r="D25" s="30"/>
      <c r="E25" s="26"/>
      <c r="F25" s="29"/>
    </row>
    <row r="26" spans="1:7" ht="15.75" customHeight="1">
      <c r="B26" s="15" t="s">
        <v>42</v>
      </c>
      <c r="C26" s="16" t="s">
        <v>43</v>
      </c>
      <c r="D26" s="38">
        <v>10</v>
      </c>
      <c r="E26" s="11">
        <v>0.03</v>
      </c>
      <c r="F26" s="12">
        <f>D26*E26</f>
        <v>0.3</v>
      </c>
    </row>
    <row r="27" spans="1:7" ht="15.75" customHeight="1">
      <c r="B27" s="17"/>
      <c r="C27" s="16" t="s">
        <v>44</v>
      </c>
      <c r="F27" s="19"/>
    </row>
    <row r="28" spans="1:7" ht="15.75" customHeight="1">
      <c r="A28" s="11"/>
      <c r="B28" s="17"/>
      <c r="C28" s="16" t="s">
        <v>45</v>
      </c>
      <c r="E28" s="11"/>
      <c r="F28" s="19"/>
    </row>
    <row r="29" spans="1:7" ht="15.75" customHeight="1">
      <c r="B29" s="17" t="s">
        <v>46</v>
      </c>
      <c r="C29" s="16" t="s">
        <v>47</v>
      </c>
      <c r="D29" s="38">
        <v>10</v>
      </c>
      <c r="E29" s="11">
        <v>0.03</v>
      </c>
      <c r="F29" s="12">
        <f>D29*E29</f>
        <v>0.3</v>
      </c>
    </row>
    <row r="30" spans="1:7" ht="15.75" customHeight="1">
      <c r="B30" s="13"/>
      <c r="C30" s="16" t="s">
        <v>48</v>
      </c>
      <c r="F30" s="19"/>
    </row>
    <row r="31" spans="1:7" ht="15.75" customHeight="1">
      <c r="B31" s="17" t="s">
        <v>49</v>
      </c>
      <c r="C31" s="16" t="s">
        <v>50</v>
      </c>
      <c r="D31" s="38">
        <v>10</v>
      </c>
      <c r="E31" s="11">
        <v>0.03</v>
      </c>
      <c r="F31" s="12">
        <f>D31*E31</f>
        <v>0.3</v>
      </c>
    </row>
    <row r="32" spans="1:7"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1.2</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hyperlinks>
    <hyperlink ref="G20" r:id="rId1"/>
    <hyperlink ref="G24" r:id="rId2"/>
  </hyperlinks>
  <pageMargins left="0.75" right="0.75" top="1" bottom="1" header="0.5" footer="0.5"/>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G36" sqref="G36"/>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433</v>
      </c>
      <c r="D1" s="4" t="s">
        <v>3</v>
      </c>
      <c r="E1" s="4" t="s">
        <v>4</v>
      </c>
      <c r="F1" s="5" t="s">
        <v>434</v>
      </c>
      <c r="G1" s="6"/>
      <c r="H1" s="6"/>
      <c r="I1" s="6"/>
      <c r="J1" s="6"/>
      <c r="K1" s="6"/>
      <c r="L1" s="6"/>
      <c r="M1" s="6"/>
      <c r="N1" s="6"/>
      <c r="O1" s="6"/>
      <c r="P1" s="6"/>
      <c r="Q1" s="6"/>
      <c r="R1" s="6"/>
      <c r="S1" s="6"/>
      <c r="T1" s="6"/>
      <c r="U1" s="6"/>
      <c r="V1" s="6"/>
      <c r="W1" s="6"/>
      <c r="X1" s="6"/>
      <c r="Y1" s="6"/>
      <c r="Z1" s="6"/>
      <c r="AA1" s="6"/>
      <c r="AB1" s="6"/>
    </row>
    <row r="2" spans="1:28">
      <c r="A2" s="7" t="s">
        <v>6</v>
      </c>
      <c r="B2" s="8" t="s">
        <v>7</v>
      </c>
      <c r="C2" s="9" t="s">
        <v>8</v>
      </c>
      <c r="D2" s="38">
        <v>3</v>
      </c>
      <c r="E2" s="11">
        <v>0.35</v>
      </c>
      <c r="F2" s="12">
        <f>D2*E2</f>
        <v>1.0499999999999998</v>
      </c>
      <c r="G2" s="47" t="s">
        <v>322</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303</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0</v>
      </c>
      <c r="E10" s="11">
        <v>0.2</v>
      </c>
      <c r="F10" s="12">
        <f>D10*E10</f>
        <v>0</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c r="G16" s="11" t="s">
        <v>271</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5</v>
      </c>
      <c r="E23" s="24">
        <v>0.03</v>
      </c>
      <c r="F23" s="37">
        <f>D23*E23</f>
        <v>0.15</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1.9899999999999998</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2" sqref="F2:F31"/>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284</v>
      </c>
      <c r="D1" s="4" t="s">
        <v>3</v>
      </c>
      <c r="E1" s="4" t="s">
        <v>4</v>
      </c>
      <c r="F1" s="5" t="s">
        <v>285</v>
      </c>
      <c r="G1" s="7" t="s">
        <v>268</v>
      </c>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0</v>
      </c>
      <c r="E2" s="11">
        <v>0.35</v>
      </c>
      <c r="F2" s="12">
        <f>D2*E2</f>
        <v>0</v>
      </c>
      <c r="G2" s="11" t="s">
        <v>286</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0</v>
      </c>
      <c r="E16" s="11">
        <v>0.05</v>
      </c>
      <c r="F16" s="12">
        <f>D16*E16</f>
        <v>0</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0</v>
      </c>
      <c r="E23" s="24">
        <v>0.03</v>
      </c>
      <c r="F23" s="37">
        <f>D23*E23</f>
        <v>0</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3.1399999999999992</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E39" sqref="E39"/>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287</v>
      </c>
      <c r="D1" s="4" t="s">
        <v>3</v>
      </c>
      <c r="E1" s="4" t="s">
        <v>4</v>
      </c>
      <c r="F1" s="5" t="s">
        <v>288</v>
      </c>
      <c r="G1" s="7" t="s">
        <v>268</v>
      </c>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3</v>
      </c>
      <c r="E2" s="11">
        <v>0.35</v>
      </c>
      <c r="F2" s="12">
        <f>D2*E2</f>
        <v>1.0499999999999998</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0</v>
      </c>
      <c r="E7" s="11">
        <v>0.2</v>
      </c>
      <c r="F7" s="12">
        <f>D7*E7</f>
        <v>0</v>
      </c>
      <c r="G7" s="11" t="s">
        <v>269</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3</v>
      </c>
      <c r="E12" s="11">
        <v>0.05</v>
      </c>
      <c r="F12" s="12">
        <f>D12*E12</f>
        <v>0.15000000000000002</v>
      </c>
      <c r="G12" s="11" t="s">
        <v>270</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5</v>
      </c>
      <c r="E16" s="11">
        <v>0.05</v>
      </c>
      <c r="F16" s="12">
        <f>D16*E16</f>
        <v>0.25</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5</v>
      </c>
      <c r="E23" s="24">
        <v>0.03</v>
      </c>
      <c r="F23" s="37">
        <f>D23*E23</f>
        <v>0.15</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0</v>
      </c>
      <c r="E26" s="11">
        <v>0.03</v>
      </c>
      <c r="F26" s="12">
        <f>D26*E26</f>
        <v>0</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0</v>
      </c>
      <c r="E29" s="11">
        <v>0.03</v>
      </c>
      <c r="F29" s="12">
        <f>D29*E29</f>
        <v>0</v>
      </c>
    </row>
    <row r="30" spans="1:6" ht="15.75" customHeight="1">
      <c r="B30" s="13"/>
      <c r="C30" s="16" t="s">
        <v>48</v>
      </c>
      <c r="F30" s="19"/>
    </row>
    <row r="31" spans="1:6" ht="15.75" customHeight="1">
      <c r="B31" s="17" t="s">
        <v>49</v>
      </c>
      <c r="C31" s="16" t="s">
        <v>50</v>
      </c>
      <c r="D31" s="38">
        <v>10</v>
      </c>
      <c r="E31" s="11">
        <v>0.03</v>
      </c>
      <c r="F31" s="12">
        <f>D31*E31</f>
        <v>0.3</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3.9899999999999993</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F39" sqref="F39"/>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289</v>
      </c>
      <c r="D1" s="4" t="s">
        <v>3</v>
      </c>
      <c r="E1" s="4" t="s">
        <v>4</v>
      </c>
      <c r="F1" s="5" t="s">
        <v>290</v>
      </c>
      <c r="G1" s="7" t="s">
        <v>268</v>
      </c>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4</v>
      </c>
      <c r="E2" s="11">
        <v>0.35</v>
      </c>
      <c r="F2" s="12">
        <f>D2*E2</f>
        <v>1.4</v>
      </c>
      <c r="G2" s="11" t="s">
        <v>291</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8</v>
      </c>
      <c r="E7" s="11">
        <v>0.2</v>
      </c>
      <c r="F7" s="12">
        <f>D7*E7</f>
        <v>1.6</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8</v>
      </c>
      <c r="E12" s="11">
        <v>0.05</v>
      </c>
      <c r="F12" s="12">
        <f>D12*E12</f>
        <v>0.4</v>
      </c>
      <c r="G12" s="11" t="s">
        <v>292</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8</v>
      </c>
      <c r="E16" s="11">
        <v>0.05</v>
      </c>
      <c r="F16" s="12">
        <f>D16*E16</f>
        <v>0.4</v>
      </c>
    </row>
    <row r="17" spans="1:7" ht="15.75" customHeight="1">
      <c r="A17" s="7"/>
      <c r="B17" s="20"/>
      <c r="C17" s="16" t="s">
        <v>30</v>
      </c>
      <c r="E17" s="11"/>
      <c r="F17" s="19"/>
    </row>
    <row r="18" spans="1:7" ht="15.75" customHeight="1">
      <c r="A18" s="7"/>
      <c r="B18" s="20"/>
      <c r="C18" s="16" t="s">
        <v>31</v>
      </c>
      <c r="E18" s="11"/>
      <c r="F18" s="19"/>
    </row>
    <row r="19" spans="1:7" ht="15.75" customHeight="1">
      <c r="A19" s="7"/>
      <c r="B19" s="17"/>
      <c r="C19" s="16" t="s">
        <v>32</v>
      </c>
      <c r="E19" s="11"/>
      <c r="F19" s="19"/>
    </row>
    <row r="20" spans="1:7" ht="15.75" customHeight="1">
      <c r="A20" s="21" t="s">
        <v>33</v>
      </c>
      <c r="B20" s="15" t="s">
        <v>34</v>
      </c>
      <c r="C20" s="22" t="s">
        <v>35</v>
      </c>
      <c r="D20" s="39">
        <v>10</v>
      </c>
      <c r="E20" s="24">
        <v>0.03</v>
      </c>
      <c r="F20" s="37">
        <f>D20*E20</f>
        <v>0.3</v>
      </c>
    </row>
    <row r="21" spans="1:7" ht="15.75" customHeight="1">
      <c r="A21" s="26"/>
      <c r="B21" s="27"/>
      <c r="C21" s="28" t="s">
        <v>36</v>
      </c>
      <c r="D21" s="29"/>
      <c r="E21" s="26"/>
      <c r="F21" s="29"/>
    </row>
    <row r="22" spans="1:7" ht="15.75" customHeight="1">
      <c r="A22" s="26"/>
      <c r="B22" s="27"/>
      <c r="C22" s="28" t="s">
        <v>37</v>
      </c>
      <c r="D22" s="30"/>
      <c r="E22" s="26"/>
      <c r="F22" s="29"/>
    </row>
    <row r="23" spans="1:7" ht="15.75" customHeight="1">
      <c r="A23" s="26"/>
      <c r="B23" s="15" t="s">
        <v>38</v>
      </c>
      <c r="C23" s="22" t="s">
        <v>39</v>
      </c>
      <c r="D23" s="39">
        <v>10</v>
      </c>
      <c r="E23" s="24">
        <v>0.03</v>
      </c>
      <c r="F23" s="37">
        <f>D23*E23</f>
        <v>0.3</v>
      </c>
    </row>
    <row r="24" spans="1:7" ht="15.75" customHeight="1">
      <c r="A24" s="26"/>
      <c r="B24" s="27"/>
      <c r="C24" s="28" t="s">
        <v>40</v>
      </c>
      <c r="D24" s="29"/>
      <c r="E24" s="26"/>
      <c r="F24" s="29"/>
    </row>
    <row r="25" spans="1:7" ht="15.75" customHeight="1">
      <c r="A25" s="26"/>
      <c r="B25" s="27"/>
      <c r="C25" s="28" t="s">
        <v>41</v>
      </c>
      <c r="D25" s="30"/>
      <c r="E25" s="26"/>
      <c r="F25" s="29"/>
    </row>
    <row r="26" spans="1:7" ht="15.75" customHeight="1">
      <c r="B26" s="15" t="s">
        <v>42</v>
      </c>
      <c r="C26" s="16" t="s">
        <v>43</v>
      </c>
      <c r="D26" s="38">
        <v>0</v>
      </c>
      <c r="E26" s="11">
        <v>0.03</v>
      </c>
      <c r="F26" s="12">
        <f>D26*E26</f>
        <v>0</v>
      </c>
    </row>
    <row r="27" spans="1:7" ht="15.75" customHeight="1">
      <c r="B27" s="17"/>
      <c r="C27" s="16" t="s">
        <v>44</v>
      </c>
      <c r="F27" s="19"/>
    </row>
    <row r="28" spans="1:7" ht="15.75" customHeight="1">
      <c r="A28" s="11"/>
      <c r="B28" s="17"/>
      <c r="C28" s="16" t="s">
        <v>45</v>
      </c>
      <c r="E28" s="11"/>
      <c r="F28" s="19"/>
    </row>
    <row r="29" spans="1:7" ht="15.75" customHeight="1">
      <c r="B29" s="17" t="s">
        <v>46</v>
      </c>
      <c r="C29" s="16" t="s">
        <v>47</v>
      </c>
      <c r="D29" s="38">
        <v>10</v>
      </c>
      <c r="E29" s="11">
        <v>0.03</v>
      </c>
      <c r="F29" s="12">
        <f>D29*E29</f>
        <v>0.3</v>
      </c>
    </row>
    <row r="30" spans="1:7" ht="15.75" customHeight="1">
      <c r="B30" s="13"/>
      <c r="C30" s="16" t="s">
        <v>48</v>
      </c>
      <c r="F30" s="19"/>
    </row>
    <row r="31" spans="1:7" ht="15.75" customHeight="1">
      <c r="B31" s="17" t="s">
        <v>49</v>
      </c>
      <c r="C31" s="16" t="s">
        <v>50</v>
      </c>
      <c r="D31" s="38">
        <v>10</v>
      </c>
      <c r="E31" s="11">
        <v>0.03</v>
      </c>
      <c r="F31" s="12">
        <f>D31*E31</f>
        <v>0.3</v>
      </c>
      <c r="G31" s="11" t="s">
        <v>293</v>
      </c>
    </row>
    <row r="32" spans="1:7" ht="15.75" customHeight="1">
      <c r="B32" s="13"/>
      <c r="C32" s="16" t="s">
        <v>51</v>
      </c>
    </row>
    <row r="33" spans="1:6" ht="15.75" customHeight="1">
      <c r="B33" s="13"/>
      <c r="C33" s="16" t="s">
        <v>52</v>
      </c>
    </row>
    <row r="34" spans="1:6">
      <c r="A34" s="31" t="s">
        <v>53</v>
      </c>
      <c r="B34" s="32"/>
      <c r="C34" s="40"/>
      <c r="D34" s="34"/>
      <c r="E34" s="34">
        <f t="shared" ref="E34:F34" si="0">SUM(E2:E33)</f>
        <v>1.0000000000000002</v>
      </c>
      <c r="F34" s="42">
        <f t="shared" si="0"/>
        <v>7</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B1022"/>
  <sheetViews>
    <sheetView workbookViewId="0">
      <selection activeCell="E39" sqref="E39"/>
    </sheetView>
  </sheetViews>
  <sheetFormatPr baseColWidth="10" defaultColWidth="14.5" defaultRowHeight="15.75" customHeight="1" x14ac:dyDescent="0"/>
  <cols>
    <col min="1" max="1" width="35.5" customWidth="1"/>
    <col min="2" max="2" width="28.5" customWidth="1"/>
    <col min="3" max="3" width="65.33203125" customWidth="1"/>
    <col min="5" max="5" width="19.5" customWidth="1"/>
    <col min="6" max="6" width="15.33203125" customWidth="1"/>
  </cols>
  <sheetData>
    <row r="1" spans="1:28" ht="15.75" customHeight="1">
      <c r="A1" s="1" t="s">
        <v>0</v>
      </c>
      <c r="B1" s="2" t="s">
        <v>1</v>
      </c>
      <c r="C1" s="4" t="s">
        <v>294</v>
      </c>
      <c r="D1" s="4" t="s">
        <v>3</v>
      </c>
      <c r="E1" s="4" t="s">
        <v>4</v>
      </c>
      <c r="F1" s="5" t="s">
        <v>295</v>
      </c>
      <c r="G1" s="7" t="s">
        <v>268</v>
      </c>
      <c r="H1" s="6"/>
      <c r="I1" s="6"/>
      <c r="J1" s="6"/>
      <c r="K1" s="6"/>
      <c r="L1" s="6"/>
      <c r="M1" s="6"/>
      <c r="N1" s="6"/>
      <c r="O1" s="6"/>
      <c r="P1" s="6"/>
      <c r="Q1" s="6"/>
      <c r="R1" s="6"/>
      <c r="S1" s="6"/>
      <c r="T1" s="6"/>
      <c r="U1" s="6"/>
      <c r="V1" s="6"/>
      <c r="W1" s="6"/>
      <c r="X1" s="6"/>
      <c r="Y1" s="6"/>
      <c r="Z1" s="6"/>
      <c r="AA1" s="6"/>
      <c r="AB1" s="6"/>
    </row>
    <row r="2" spans="1:28" ht="15.75" customHeight="1">
      <c r="A2" s="7" t="s">
        <v>6</v>
      </c>
      <c r="B2" s="8" t="s">
        <v>7</v>
      </c>
      <c r="C2" s="9" t="s">
        <v>8</v>
      </c>
      <c r="D2" s="38">
        <v>6</v>
      </c>
      <c r="E2" s="11">
        <v>0.35</v>
      </c>
      <c r="F2" s="12">
        <f>D2*E2</f>
        <v>2.0999999999999996</v>
      </c>
      <c r="G2" s="11" t="s">
        <v>296</v>
      </c>
    </row>
    <row r="3" spans="1:28" ht="15.75" customHeight="1">
      <c r="A3" s="6"/>
      <c r="B3" s="13"/>
      <c r="C3" s="9" t="s">
        <v>9</v>
      </c>
      <c r="F3" s="19"/>
    </row>
    <row r="4" spans="1:28" ht="15.75" customHeight="1">
      <c r="A4" s="6"/>
      <c r="B4" s="13"/>
      <c r="C4" s="9" t="s">
        <v>10</v>
      </c>
      <c r="F4" s="19"/>
    </row>
    <row r="5" spans="1:28" ht="15.75" customHeight="1">
      <c r="A5" s="6"/>
      <c r="B5" s="13"/>
      <c r="C5" s="14" t="s">
        <v>11</v>
      </c>
      <c r="F5" s="19"/>
    </row>
    <row r="6" spans="1:28" ht="15.75" customHeight="1">
      <c r="A6" s="6"/>
      <c r="B6" s="13"/>
      <c r="C6" s="14" t="s">
        <v>12</v>
      </c>
      <c r="F6" s="19"/>
    </row>
    <row r="7" spans="1:28" ht="15.75" customHeight="1">
      <c r="A7" s="7" t="s">
        <v>13</v>
      </c>
      <c r="B7" s="15" t="s">
        <v>14</v>
      </c>
      <c r="C7" s="16" t="s">
        <v>15</v>
      </c>
      <c r="D7" s="38">
        <v>10</v>
      </c>
      <c r="E7" s="11">
        <v>0.2</v>
      </c>
      <c r="F7" s="12">
        <f>D7*E7</f>
        <v>2</v>
      </c>
    </row>
    <row r="8" spans="1:28" ht="15.75" customHeight="1">
      <c r="A8" s="7"/>
      <c r="B8" s="17"/>
      <c r="C8" s="16" t="s">
        <v>16</v>
      </c>
      <c r="E8" s="11"/>
      <c r="F8" s="19"/>
    </row>
    <row r="9" spans="1:28" ht="15.75" customHeight="1">
      <c r="A9" s="7"/>
      <c r="B9" s="17"/>
      <c r="C9" s="18" t="s">
        <v>17</v>
      </c>
      <c r="E9" s="11"/>
      <c r="F9" s="19"/>
    </row>
    <row r="10" spans="1:28" ht="15.75" customHeight="1">
      <c r="A10" s="7" t="s">
        <v>18</v>
      </c>
      <c r="B10" s="19" t="s">
        <v>19</v>
      </c>
      <c r="C10" s="16" t="s">
        <v>20</v>
      </c>
      <c r="D10" s="38">
        <v>10</v>
      </c>
      <c r="E10" s="11">
        <v>0.2</v>
      </c>
      <c r="F10" s="12">
        <f>D10*E10</f>
        <v>2</v>
      </c>
    </row>
    <row r="11" spans="1:28" ht="15.75" customHeight="1">
      <c r="A11" s="7"/>
      <c r="B11" s="15"/>
      <c r="C11" s="16" t="s">
        <v>21</v>
      </c>
      <c r="E11" s="11"/>
      <c r="F11" s="19"/>
    </row>
    <row r="12" spans="1:28" ht="15.75" customHeight="1">
      <c r="A12" s="7" t="s">
        <v>22</v>
      </c>
      <c r="B12" s="15" t="s">
        <v>23</v>
      </c>
      <c r="C12" s="16" t="s">
        <v>24</v>
      </c>
      <c r="D12" s="38">
        <v>10</v>
      </c>
      <c r="E12" s="11">
        <v>0.05</v>
      </c>
      <c r="F12" s="12">
        <f>D12*E12</f>
        <v>0.5</v>
      </c>
    </row>
    <row r="13" spans="1:28" ht="15.75" customHeight="1">
      <c r="A13" s="6"/>
      <c r="B13" s="13"/>
      <c r="C13" s="16" t="s">
        <v>25</v>
      </c>
      <c r="F13" s="19"/>
    </row>
    <row r="14" spans="1:28" ht="15.75" customHeight="1">
      <c r="A14" s="6"/>
      <c r="B14" s="13"/>
      <c r="C14" s="16" t="s">
        <v>26</v>
      </c>
      <c r="F14" s="19"/>
    </row>
    <row r="15" spans="1:28" ht="15.75" customHeight="1">
      <c r="A15" s="6"/>
      <c r="B15" s="13"/>
      <c r="C15" s="16" t="s">
        <v>27</v>
      </c>
      <c r="F15" s="19"/>
    </row>
    <row r="16" spans="1:28" ht="15.75" customHeight="1">
      <c r="A16" s="7" t="s">
        <v>28</v>
      </c>
      <c r="B16" s="19" t="s">
        <v>29</v>
      </c>
      <c r="C16" s="16" t="s">
        <v>15</v>
      </c>
      <c r="D16" s="38">
        <v>10</v>
      </c>
      <c r="E16" s="11">
        <v>0.05</v>
      </c>
      <c r="F16" s="12">
        <f>D16*E16</f>
        <v>0.5</v>
      </c>
    </row>
    <row r="17" spans="1:6" ht="15.75" customHeight="1">
      <c r="A17" s="7"/>
      <c r="B17" s="20"/>
      <c r="C17" s="16" t="s">
        <v>30</v>
      </c>
      <c r="E17" s="11"/>
      <c r="F17" s="19"/>
    </row>
    <row r="18" spans="1:6" ht="15.75" customHeight="1">
      <c r="A18" s="7"/>
      <c r="B18" s="20"/>
      <c r="C18" s="16" t="s">
        <v>31</v>
      </c>
      <c r="E18" s="11"/>
      <c r="F18" s="19"/>
    </row>
    <row r="19" spans="1:6" ht="15.75" customHeight="1">
      <c r="A19" s="7"/>
      <c r="B19" s="17"/>
      <c r="C19" s="16" t="s">
        <v>32</v>
      </c>
      <c r="E19" s="11"/>
      <c r="F19" s="19"/>
    </row>
    <row r="20" spans="1:6" ht="15.75" customHeight="1">
      <c r="A20" s="21" t="s">
        <v>33</v>
      </c>
      <c r="B20" s="15" t="s">
        <v>34</v>
      </c>
      <c r="C20" s="22" t="s">
        <v>35</v>
      </c>
      <c r="D20" s="39">
        <v>3</v>
      </c>
      <c r="E20" s="24">
        <v>0.03</v>
      </c>
      <c r="F20" s="37">
        <f>D20*E20</f>
        <v>0.09</v>
      </c>
    </row>
    <row r="21" spans="1:6" ht="15.75" customHeight="1">
      <c r="A21" s="26"/>
      <c r="B21" s="27"/>
      <c r="C21" s="28" t="s">
        <v>36</v>
      </c>
      <c r="D21" s="29"/>
      <c r="E21" s="26"/>
      <c r="F21" s="29"/>
    </row>
    <row r="22" spans="1:6" ht="15.75" customHeight="1">
      <c r="A22" s="26"/>
      <c r="B22" s="27"/>
      <c r="C22" s="28" t="s">
        <v>37</v>
      </c>
      <c r="D22" s="30"/>
      <c r="E22" s="26"/>
      <c r="F22" s="29"/>
    </row>
    <row r="23" spans="1:6" ht="15.75" customHeight="1">
      <c r="A23" s="26"/>
      <c r="B23" s="15" t="s">
        <v>38</v>
      </c>
      <c r="C23" s="22" t="s">
        <v>39</v>
      </c>
      <c r="D23" s="39">
        <v>10</v>
      </c>
      <c r="E23" s="24">
        <v>0.03</v>
      </c>
      <c r="F23" s="37">
        <f>D23*E23</f>
        <v>0.3</v>
      </c>
    </row>
    <row r="24" spans="1:6" ht="15.75" customHeight="1">
      <c r="A24" s="26"/>
      <c r="B24" s="27"/>
      <c r="C24" s="28" t="s">
        <v>40</v>
      </c>
      <c r="D24" s="29"/>
      <c r="E24" s="26"/>
      <c r="F24" s="29"/>
    </row>
    <row r="25" spans="1:6" ht="15.75" customHeight="1">
      <c r="A25" s="26"/>
      <c r="B25" s="27"/>
      <c r="C25" s="28" t="s">
        <v>41</v>
      </c>
      <c r="D25" s="30"/>
      <c r="E25" s="26"/>
      <c r="F25" s="29"/>
    </row>
    <row r="26" spans="1:6" ht="15.75" customHeight="1">
      <c r="B26" s="15" t="s">
        <v>42</v>
      </c>
      <c r="C26" s="16" t="s">
        <v>43</v>
      </c>
      <c r="D26" s="38">
        <v>10</v>
      </c>
      <c r="E26" s="11">
        <v>0.03</v>
      </c>
      <c r="F26" s="12">
        <f>D26*E26</f>
        <v>0.3</v>
      </c>
    </row>
    <row r="27" spans="1:6" ht="15.75" customHeight="1">
      <c r="B27" s="17"/>
      <c r="C27" s="16" t="s">
        <v>44</v>
      </c>
      <c r="F27" s="19"/>
    </row>
    <row r="28" spans="1:6" ht="15.75" customHeight="1">
      <c r="A28" s="11"/>
      <c r="B28" s="17"/>
      <c r="C28" s="16" t="s">
        <v>45</v>
      </c>
      <c r="E28" s="11"/>
      <c r="F28" s="19"/>
    </row>
    <row r="29" spans="1:6" ht="15.75" customHeight="1">
      <c r="B29" s="17" t="s">
        <v>46</v>
      </c>
      <c r="C29" s="16" t="s">
        <v>47</v>
      </c>
      <c r="D29" s="38">
        <v>10</v>
      </c>
      <c r="E29" s="11">
        <v>0.03</v>
      </c>
      <c r="F29" s="12">
        <f>D29*E29</f>
        <v>0.3</v>
      </c>
    </row>
    <row r="30" spans="1:6" ht="15.75" customHeight="1">
      <c r="B30" s="13"/>
      <c r="C30" s="16" t="s">
        <v>48</v>
      </c>
      <c r="F30" s="19"/>
    </row>
    <row r="31" spans="1:6" ht="15.75" customHeight="1">
      <c r="B31" s="17" t="s">
        <v>49</v>
      </c>
      <c r="C31" s="16" t="s">
        <v>50</v>
      </c>
      <c r="D31" s="38">
        <v>0</v>
      </c>
      <c r="E31" s="11">
        <v>0.03</v>
      </c>
      <c r="F31" s="12">
        <f>D31*E31</f>
        <v>0</v>
      </c>
    </row>
    <row r="32" spans="1:6" ht="15.75" customHeight="1">
      <c r="B32" s="13"/>
      <c r="C32" s="16" t="s">
        <v>51</v>
      </c>
    </row>
    <row r="33" spans="1:6" ht="15.75" customHeight="1">
      <c r="B33" s="13"/>
      <c r="C33" s="16" t="s">
        <v>52</v>
      </c>
    </row>
    <row r="34" spans="1:6">
      <c r="A34" s="31" t="s">
        <v>53</v>
      </c>
      <c r="B34" s="32"/>
      <c r="C34" s="40"/>
      <c r="D34" s="34"/>
      <c r="E34" s="34">
        <f t="shared" ref="E34:F34" si="0">SUM(E2:E33)</f>
        <v>1.0000000000000002</v>
      </c>
      <c r="F34" s="35">
        <f t="shared" si="0"/>
        <v>8.09</v>
      </c>
    </row>
    <row r="35" spans="1:6" ht="15.75" customHeight="1">
      <c r="B35" s="13"/>
    </row>
    <row r="36" spans="1:6" ht="15.75" customHeight="1">
      <c r="B36" s="13"/>
    </row>
    <row r="37" spans="1:6" ht="15.75" customHeight="1">
      <c r="B37" s="13"/>
    </row>
    <row r="38" spans="1:6" ht="15.75" customHeight="1">
      <c r="B38" s="13"/>
    </row>
    <row r="39" spans="1:6" ht="15.75" customHeight="1">
      <c r="B39" s="13"/>
    </row>
    <row r="40" spans="1:6" ht="15.75" customHeight="1">
      <c r="B40" s="13"/>
    </row>
    <row r="41" spans="1:6" ht="15.75" customHeight="1">
      <c r="B41" s="13"/>
    </row>
    <row r="42" spans="1:6" ht="15.75" customHeight="1">
      <c r="B42" s="13"/>
    </row>
    <row r="43" spans="1:6" ht="15.75" customHeight="1">
      <c r="B43" s="13"/>
    </row>
    <row r="44" spans="1:6" ht="15.75" customHeight="1">
      <c r="B44" s="13"/>
    </row>
    <row r="45" spans="1:6" ht="15.75" customHeight="1">
      <c r="B45" s="13"/>
    </row>
    <row r="46" spans="1:6" ht="15.75" customHeight="1">
      <c r="B46" s="13"/>
    </row>
    <row r="47" spans="1:6" ht="15.75" customHeight="1">
      <c r="B47" s="13"/>
    </row>
    <row r="48" spans="1:6" ht="15.75" customHeight="1">
      <c r="B48" s="13"/>
    </row>
    <row r="49" spans="2:2" ht="15.75" customHeight="1">
      <c r="B49" s="13"/>
    </row>
    <row r="50" spans="2:2" ht="15.75" customHeight="1">
      <c r="B50" s="13"/>
    </row>
    <row r="51" spans="2:2" ht="15.75" customHeight="1">
      <c r="B51" s="13"/>
    </row>
    <row r="52" spans="2:2" ht="15.75" customHeight="1">
      <c r="B52" s="13"/>
    </row>
    <row r="53" spans="2:2" ht="15.75" customHeight="1">
      <c r="B53" s="13"/>
    </row>
    <row r="54" spans="2:2" ht="15.75" customHeight="1">
      <c r="B54" s="13"/>
    </row>
    <row r="55" spans="2:2" ht="15.75" customHeight="1">
      <c r="B55" s="13"/>
    </row>
    <row r="56" spans="2:2" ht="15.75" customHeight="1">
      <c r="B56" s="13"/>
    </row>
    <row r="57" spans="2:2" ht="15.75" customHeight="1">
      <c r="B57" s="13"/>
    </row>
    <row r="58" spans="2:2" ht="15.75" customHeight="1">
      <c r="B58" s="13"/>
    </row>
    <row r="59" spans="2:2" ht="15.75" customHeight="1">
      <c r="B59" s="13"/>
    </row>
    <row r="60" spans="2:2" ht="15.75" customHeight="1">
      <c r="B60" s="13"/>
    </row>
    <row r="61" spans="2:2" ht="15.75" customHeight="1">
      <c r="B61" s="13"/>
    </row>
    <row r="62" spans="2:2" ht="15.75" customHeight="1">
      <c r="B62" s="13"/>
    </row>
    <row r="63" spans="2:2" ht="15.75" customHeight="1">
      <c r="B63" s="13"/>
    </row>
    <row r="64" spans="2:2" ht="15.75" customHeight="1">
      <c r="B64" s="13"/>
    </row>
    <row r="65" spans="2:2" ht="15.75" customHeight="1">
      <c r="B65" s="13"/>
    </row>
    <row r="66" spans="2:2" ht="15.75" customHeight="1">
      <c r="B66" s="13"/>
    </row>
    <row r="67" spans="2:2" ht="15.75" customHeight="1">
      <c r="B67" s="13"/>
    </row>
    <row r="68" spans="2:2" ht="15.75" customHeight="1">
      <c r="B68" s="13"/>
    </row>
    <row r="69" spans="2:2" ht="15.75" customHeight="1">
      <c r="B69" s="13"/>
    </row>
    <row r="70" spans="2:2" ht="15.75" customHeight="1">
      <c r="B70" s="13"/>
    </row>
    <row r="71" spans="2:2" ht="15.75" customHeight="1">
      <c r="B71" s="13"/>
    </row>
    <row r="72" spans="2:2" ht="15.75" customHeight="1">
      <c r="B72" s="13"/>
    </row>
    <row r="73" spans="2:2" ht="15.75" customHeight="1">
      <c r="B73" s="13"/>
    </row>
    <row r="74" spans="2:2" ht="15.75" customHeight="1">
      <c r="B74" s="13"/>
    </row>
    <row r="75" spans="2:2" ht="15.75" customHeight="1">
      <c r="B75" s="13"/>
    </row>
    <row r="76" spans="2:2" ht="15.75" customHeight="1">
      <c r="B76" s="13"/>
    </row>
    <row r="77" spans="2:2" ht="15.75" customHeight="1">
      <c r="B77" s="13"/>
    </row>
    <row r="78" spans="2:2" ht="15.75" customHeight="1">
      <c r="B78" s="13"/>
    </row>
    <row r="79" spans="2:2" ht="15.75" customHeight="1">
      <c r="B79" s="13"/>
    </row>
    <row r="80" spans="2:2" ht="15.75" customHeight="1">
      <c r="B80" s="13"/>
    </row>
    <row r="81" spans="2:2" ht="15.75" customHeight="1">
      <c r="B81" s="13"/>
    </row>
    <row r="82" spans="2:2" ht="15.75" customHeight="1">
      <c r="B82" s="13"/>
    </row>
    <row r="83" spans="2:2" ht="15.75" customHeight="1">
      <c r="B83" s="13"/>
    </row>
    <row r="84" spans="2:2" ht="15.75" customHeight="1">
      <c r="B84" s="13"/>
    </row>
    <row r="85" spans="2:2" ht="15.75" customHeight="1">
      <c r="B85" s="13"/>
    </row>
    <row r="86" spans="2:2" ht="15.75" customHeight="1">
      <c r="B86" s="13"/>
    </row>
    <row r="87" spans="2:2" ht="15.75" customHeight="1">
      <c r="B87" s="13"/>
    </row>
    <row r="88" spans="2:2" ht="15.75" customHeight="1">
      <c r="B88" s="13"/>
    </row>
    <row r="89" spans="2:2" ht="15.75" customHeight="1">
      <c r="B89" s="13"/>
    </row>
    <row r="90" spans="2:2" ht="15.75" customHeight="1">
      <c r="B90" s="13"/>
    </row>
    <row r="91" spans="2:2" ht="15.75" customHeight="1">
      <c r="B91" s="13"/>
    </row>
    <row r="92" spans="2:2" ht="15.75" customHeight="1">
      <c r="B92" s="13"/>
    </row>
    <row r="93" spans="2:2" ht="15.75" customHeight="1">
      <c r="B93" s="13"/>
    </row>
    <row r="94" spans="2:2" ht="15.75" customHeight="1">
      <c r="B94" s="13"/>
    </row>
    <row r="95" spans="2:2" ht="15.75" customHeight="1">
      <c r="B95" s="13"/>
    </row>
    <row r="96" spans="2:2" ht="15.75" customHeight="1">
      <c r="B96" s="13"/>
    </row>
    <row r="97" spans="2:2" ht="15.75" customHeight="1">
      <c r="B97" s="13"/>
    </row>
    <row r="98" spans="2:2" ht="15.75" customHeight="1">
      <c r="B98" s="13"/>
    </row>
    <row r="99" spans="2:2" ht="15.75" customHeight="1">
      <c r="B99" s="13"/>
    </row>
    <row r="100" spans="2:2" ht="15.75" customHeight="1">
      <c r="B100" s="13"/>
    </row>
    <row r="101" spans="2:2" ht="15.75" customHeight="1">
      <c r="B101" s="13"/>
    </row>
    <row r="102" spans="2:2" ht="15.75" customHeight="1">
      <c r="B102" s="13"/>
    </row>
    <row r="103" spans="2:2" ht="15.75" customHeight="1">
      <c r="B103" s="13"/>
    </row>
    <row r="104" spans="2:2" ht="15.75" customHeight="1">
      <c r="B104" s="13"/>
    </row>
    <row r="105" spans="2:2" ht="15.75" customHeight="1">
      <c r="B105" s="13"/>
    </row>
    <row r="106" spans="2:2" ht="15.75" customHeight="1">
      <c r="B106" s="13"/>
    </row>
    <row r="107" spans="2:2" ht="15.75" customHeight="1">
      <c r="B107" s="13"/>
    </row>
    <row r="108" spans="2:2" ht="15.75" customHeight="1">
      <c r="B108" s="13"/>
    </row>
    <row r="109" spans="2:2" ht="15.75" customHeight="1">
      <c r="B109" s="13"/>
    </row>
    <row r="110" spans="2:2" ht="15.75" customHeight="1">
      <c r="B110" s="13"/>
    </row>
    <row r="111" spans="2:2" ht="15.75" customHeight="1">
      <c r="B111" s="13"/>
    </row>
    <row r="112" spans="2:2" ht="15.75" customHeight="1">
      <c r="B112" s="13"/>
    </row>
    <row r="113" spans="2:2" ht="15.75" customHeight="1">
      <c r="B113" s="13"/>
    </row>
    <row r="114" spans="2:2" ht="15.75" customHeight="1">
      <c r="B114" s="13"/>
    </row>
    <row r="115" spans="2:2" ht="15.75" customHeight="1">
      <c r="B115" s="13"/>
    </row>
    <row r="116" spans="2:2" ht="15.75" customHeight="1">
      <c r="B116" s="13"/>
    </row>
    <row r="117" spans="2:2" ht="15.75" customHeight="1">
      <c r="B117" s="13"/>
    </row>
    <row r="118" spans="2:2" ht="15.75" customHeight="1">
      <c r="B118" s="13"/>
    </row>
    <row r="119" spans="2:2" ht="15.75" customHeight="1">
      <c r="B119" s="13"/>
    </row>
    <row r="120" spans="2:2" ht="15.75" customHeight="1">
      <c r="B120" s="13"/>
    </row>
    <row r="121" spans="2:2" ht="15.75" customHeight="1">
      <c r="B121" s="13"/>
    </row>
    <row r="122" spans="2:2" ht="15.75" customHeight="1">
      <c r="B122" s="13"/>
    </row>
    <row r="123" spans="2:2" ht="15.75" customHeight="1">
      <c r="B123" s="13"/>
    </row>
    <row r="124" spans="2:2" ht="15.75" customHeight="1">
      <c r="B124" s="13"/>
    </row>
    <row r="125" spans="2:2" ht="15.75" customHeight="1">
      <c r="B125" s="13"/>
    </row>
    <row r="126" spans="2:2" ht="15.75" customHeight="1">
      <c r="B126" s="13"/>
    </row>
    <row r="127" spans="2:2" ht="15.75" customHeight="1">
      <c r="B127" s="13"/>
    </row>
    <row r="128" spans="2:2" ht="15.75" customHeight="1">
      <c r="B128" s="13"/>
    </row>
    <row r="129" spans="2:2" ht="15.75" customHeight="1">
      <c r="B129" s="13"/>
    </row>
    <row r="130" spans="2:2" ht="15.75" customHeight="1">
      <c r="B130" s="13"/>
    </row>
    <row r="131" spans="2:2" ht="15.75" customHeight="1">
      <c r="B131" s="13"/>
    </row>
    <row r="132" spans="2:2" ht="15.75" customHeight="1">
      <c r="B132" s="13"/>
    </row>
    <row r="133" spans="2:2" ht="15.75" customHeight="1">
      <c r="B133" s="13"/>
    </row>
    <row r="134" spans="2:2" ht="15.75" customHeight="1">
      <c r="B134" s="13"/>
    </row>
    <row r="135" spans="2:2" ht="15.75" customHeight="1">
      <c r="B135" s="13"/>
    </row>
    <row r="136" spans="2:2" ht="15.75" customHeight="1">
      <c r="B136" s="13"/>
    </row>
    <row r="137" spans="2:2" ht="15.75" customHeight="1">
      <c r="B137" s="13"/>
    </row>
    <row r="138" spans="2:2" ht="15.75" customHeight="1">
      <c r="B138" s="13"/>
    </row>
    <row r="139" spans="2:2" ht="15.75" customHeight="1">
      <c r="B139" s="13"/>
    </row>
    <row r="140" spans="2:2" ht="15.75" customHeight="1">
      <c r="B140" s="13"/>
    </row>
    <row r="141" spans="2:2" ht="15.75" customHeight="1">
      <c r="B141" s="13"/>
    </row>
    <row r="142" spans="2:2" ht="15.75" customHeight="1">
      <c r="B142" s="13"/>
    </row>
    <row r="143" spans="2:2" ht="15.75" customHeight="1">
      <c r="B143" s="13"/>
    </row>
    <row r="144" spans="2:2" ht="15.75" customHeight="1">
      <c r="B144" s="13"/>
    </row>
    <row r="145" spans="2:2" ht="15.75" customHeight="1">
      <c r="B145" s="13"/>
    </row>
    <row r="146" spans="2:2" ht="15.75" customHeight="1">
      <c r="B146" s="13"/>
    </row>
    <row r="147" spans="2:2" ht="15.75" customHeight="1">
      <c r="B147" s="13"/>
    </row>
    <row r="148" spans="2:2" ht="15.75" customHeight="1">
      <c r="B148" s="13"/>
    </row>
    <row r="149" spans="2:2" ht="15.75" customHeight="1">
      <c r="B149" s="13"/>
    </row>
    <row r="150" spans="2:2" ht="15.75" customHeight="1">
      <c r="B150" s="13"/>
    </row>
    <row r="151" spans="2:2" ht="15.75" customHeight="1">
      <c r="B151" s="13"/>
    </row>
    <row r="152" spans="2:2" ht="15.75" customHeight="1">
      <c r="B152" s="13"/>
    </row>
    <row r="153" spans="2:2" ht="15.75" customHeight="1">
      <c r="B153" s="13"/>
    </row>
    <row r="154" spans="2:2" ht="15.75" customHeight="1">
      <c r="B154" s="13"/>
    </row>
    <row r="155" spans="2:2" ht="15.75" customHeight="1">
      <c r="B155" s="13"/>
    </row>
    <row r="156" spans="2:2" ht="15.75" customHeight="1">
      <c r="B156" s="13"/>
    </row>
    <row r="157" spans="2:2" ht="15.75" customHeight="1">
      <c r="B157" s="13"/>
    </row>
    <row r="158" spans="2:2" ht="15.75" customHeight="1">
      <c r="B158" s="13"/>
    </row>
    <row r="159" spans="2:2" ht="15.75" customHeight="1">
      <c r="B159" s="13"/>
    </row>
    <row r="160" spans="2:2" ht="15.75" customHeight="1">
      <c r="B160" s="13"/>
    </row>
    <row r="161" spans="2:2" ht="15.75" customHeight="1">
      <c r="B161" s="13"/>
    </row>
    <row r="162" spans="2:2" ht="15.75" customHeight="1">
      <c r="B162" s="13"/>
    </row>
    <row r="163" spans="2:2" ht="15.75" customHeight="1">
      <c r="B163" s="13"/>
    </row>
    <row r="164" spans="2:2" ht="15.75" customHeight="1">
      <c r="B164" s="13"/>
    </row>
    <row r="165" spans="2:2" ht="15.75" customHeight="1">
      <c r="B165" s="13"/>
    </row>
    <row r="166" spans="2:2" ht="15.75" customHeight="1">
      <c r="B166" s="13"/>
    </row>
    <row r="167" spans="2:2" ht="15.75" customHeight="1">
      <c r="B167" s="13"/>
    </row>
    <row r="168" spans="2:2" ht="15.75" customHeight="1">
      <c r="B168" s="13"/>
    </row>
    <row r="169" spans="2:2" ht="15.75" customHeight="1">
      <c r="B169" s="13"/>
    </row>
    <row r="170" spans="2:2" ht="15.75" customHeight="1">
      <c r="B170" s="13"/>
    </row>
    <row r="171" spans="2:2" ht="15.75" customHeight="1">
      <c r="B171" s="13"/>
    </row>
    <row r="172" spans="2:2" ht="15.75" customHeight="1">
      <c r="B172" s="13"/>
    </row>
    <row r="173" spans="2:2" ht="15.75" customHeight="1">
      <c r="B173" s="13"/>
    </row>
    <row r="174" spans="2:2" ht="15.75" customHeight="1">
      <c r="B174" s="13"/>
    </row>
    <row r="175" spans="2:2" ht="15.75" customHeight="1">
      <c r="B175" s="13"/>
    </row>
    <row r="176" spans="2:2" ht="15.75" customHeight="1">
      <c r="B176" s="13"/>
    </row>
    <row r="177" spans="2:2" ht="15.75" customHeight="1">
      <c r="B177" s="13"/>
    </row>
    <row r="178" spans="2:2" ht="15.75" customHeight="1">
      <c r="B178" s="13"/>
    </row>
    <row r="179" spans="2:2" ht="15.75" customHeight="1">
      <c r="B179" s="13"/>
    </row>
    <row r="180" spans="2:2" ht="15.75" customHeight="1">
      <c r="B180" s="13"/>
    </row>
    <row r="181" spans="2:2" ht="15.75" customHeight="1">
      <c r="B181" s="13"/>
    </row>
    <row r="182" spans="2:2" ht="15.75" customHeight="1">
      <c r="B182" s="13"/>
    </row>
    <row r="183" spans="2:2" ht="15.75" customHeight="1">
      <c r="B183" s="13"/>
    </row>
    <row r="184" spans="2:2" ht="15.75" customHeight="1">
      <c r="B184" s="13"/>
    </row>
    <row r="185" spans="2:2" ht="15.75" customHeight="1">
      <c r="B185" s="13"/>
    </row>
    <row r="186" spans="2:2" ht="15.75" customHeight="1">
      <c r="B186" s="13"/>
    </row>
    <row r="187" spans="2:2" ht="15.75" customHeight="1">
      <c r="B187" s="13"/>
    </row>
    <row r="188" spans="2:2" ht="15.75" customHeight="1">
      <c r="B188" s="13"/>
    </row>
    <row r="189" spans="2:2" ht="15.75" customHeight="1">
      <c r="B189" s="13"/>
    </row>
    <row r="190" spans="2:2" ht="15.75" customHeight="1">
      <c r="B190" s="13"/>
    </row>
    <row r="191" spans="2:2" ht="15.75" customHeight="1">
      <c r="B191" s="13"/>
    </row>
    <row r="192" spans="2:2" ht="15.75" customHeight="1">
      <c r="B192" s="13"/>
    </row>
    <row r="193" spans="2:2" ht="15.75" customHeight="1">
      <c r="B193" s="13"/>
    </row>
    <row r="194" spans="2:2" ht="15.75" customHeight="1">
      <c r="B194" s="13"/>
    </row>
    <row r="195" spans="2:2" ht="15.75" customHeight="1">
      <c r="B195" s="13"/>
    </row>
    <row r="196" spans="2:2" ht="15.75" customHeight="1">
      <c r="B196" s="13"/>
    </row>
    <row r="197" spans="2:2" ht="15.75" customHeight="1">
      <c r="B197" s="13"/>
    </row>
    <row r="198" spans="2:2" ht="15.75" customHeight="1">
      <c r="B198" s="13"/>
    </row>
    <row r="199" spans="2:2" ht="15.75" customHeight="1">
      <c r="B199" s="13"/>
    </row>
    <row r="200" spans="2:2" ht="15.75" customHeight="1">
      <c r="B200" s="13"/>
    </row>
    <row r="201" spans="2:2" ht="15.75" customHeight="1">
      <c r="B201" s="13"/>
    </row>
    <row r="202" spans="2:2" ht="15.75" customHeight="1">
      <c r="B202" s="13"/>
    </row>
    <row r="203" spans="2:2" ht="15.75" customHeight="1">
      <c r="B203" s="13"/>
    </row>
    <row r="204" spans="2:2" ht="15.75" customHeight="1">
      <c r="B204" s="13"/>
    </row>
    <row r="205" spans="2:2" ht="15.75" customHeight="1">
      <c r="B205" s="13"/>
    </row>
    <row r="206" spans="2:2" ht="15.75" customHeight="1">
      <c r="B206" s="13"/>
    </row>
    <row r="207" spans="2:2" ht="15.75" customHeight="1">
      <c r="B207" s="13"/>
    </row>
    <row r="208" spans="2:2" ht="15.75" customHeight="1">
      <c r="B208" s="13"/>
    </row>
    <row r="209" spans="2:2" ht="15.75" customHeight="1">
      <c r="B209" s="13"/>
    </row>
    <row r="210" spans="2:2" ht="15.75" customHeight="1">
      <c r="B210" s="13"/>
    </row>
    <row r="211" spans="2:2" ht="15.75" customHeight="1">
      <c r="B211" s="13"/>
    </row>
    <row r="212" spans="2:2" ht="15.75" customHeight="1">
      <c r="B212" s="13"/>
    </row>
    <row r="213" spans="2:2" ht="15.75" customHeight="1">
      <c r="B213" s="13"/>
    </row>
    <row r="214" spans="2:2" ht="15.75" customHeight="1">
      <c r="B214" s="13"/>
    </row>
    <row r="215" spans="2:2" ht="15.75" customHeight="1">
      <c r="B215" s="13"/>
    </row>
    <row r="216" spans="2:2" ht="15.75" customHeight="1">
      <c r="B216" s="13"/>
    </row>
    <row r="217" spans="2:2" ht="15.75" customHeight="1">
      <c r="B217" s="13"/>
    </row>
    <row r="218" spans="2:2" ht="15.75" customHeight="1">
      <c r="B218" s="13"/>
    </row>
    <row r="219" spans="2:2" ht="15.75" customHeight="1">
      <c r="B219" s="13"/>
    </row>
    <row r="220" spans="2:2" ht="15.75" customHeight="1">
      <c r="B220" s="13"/>
    </row>
    <row r="221" spans="2:2" ht="15.75" customHeight="1">
      <c r="B221" s="13"/>
    </row>
    <row r="222" spans="2:2" ht="15.75" customHeight="1">
      <c r="B222" s="13"/>
    </row>
    <row r="223" spans="2:2" ht="15.75" customHeight="1">
      <c r="B223" s="13"/>
    </row>
    <row r="224" spans="2:2" ht="15.75" customHeight="1">
      <c r="B224" s="13"/>
    </row>
    <row r="225" spans="2:2" ht="15.75" customHeight="1">
      <c r="B225" s="13"/>
    </row>
    <row r="226" spans="2:2" ht="15.75" customHeight="1">
      <c r="B226" s="13"/>
    </row>
    <row r="227" spans="2:2" ht="15.75" customHeight="1">
      <c r="B227" s="13"/>
    </row>
    <row r="228" spans="2:2" ht="15.75" customHeight="1">
      <c r="B228" s="13"/>
    </row>
    <row r="229" spans="2:2" ht="15.75" customHeight="1">
      <c r="B229" s="13"/>
    </row>
    <row r="230" spans="2:2" ht="15.75" customHeight="1">
      <c r="B230" s="13"/>
    </row>
    <row r="231" spans="2:2" ht="15.75" customHeight="1">
      <c r="B231" s="13"/>
    </row>
    <row r="232" spans="2:2" ht="15.75" customHeight="1">
      <c r="B232" s="13"/>
    </row>
    <row r="233" spans="2:2" ht="15.75" customHeight="1">
      <c r="B233" s="13"/>
    </row>
    <row r="234" spans="2:2" ht="15.75" customHeight="1">
      <c r="B234" s="13"/>
    </row>
    <row r="235" spans="2:2" ht="15.75" customHeight="1">
      <c r="B235" s="13"/>
    </row>
    <row r="236" spans="2:2" ht="15.75" customHeight="1">
      <c r="B236" s="13"/>
    </row>
    <row r="237" spans="2:2" ht="15.75" customHeight="1">
      <c r="B237" s="13"/>
    </row>
    <row r="238" spans="2:2" ht="15.75" customHeight="1">
      <c r="B238" s="13"/>
    </row>
    <row r="239" spans="2:2" ht="15.75" customHeight="1">
      <c r="B239" s="13"/>
    </row>
    <row r="240" spans="2:2" ht="15.75" customHeight="1">
      <c r="B240" s="13"/>
    </row>
    <row r="241" spans="2:2" ht="15.75" customHeight="1">
      <c r="B241" s="13"/>
    </row>
    <row r="242" spans="2:2" ht="15.75" customHeight="1">
      <c r="B242" s="13"/>
    </row>
    <row r="243" spans="2:2" ht="15.75" customHeight="1">
      <c r="B243" s="13"/>
    </row>
    <row r="244" spans="2:2" ht="15.75" customHeight="1">
      <c r="B244" s="13"/>
    </row>
    <row r="245" spans="2:2" ht="15.75" customHeight="1">
      <c r="B245" s="13"/>
    </row>
    <row r="246" spans="2:2" ht="15.75" customHeight="1">
      <c r="B246" s="13"/>
    </row>
    <row r="247" spans="2:2" ht="15.75" customHeight="1">
      <c r="B247" s="13"/>
    </row>
    <row r="248" spans="2:2" ht="15.75" customHeight="1">
      <c r="B248" s="13"/>
    </row>
    <row r="249" spans="2:2" ht="15.75" customHeight="1">
      <c r="B249" s="13"/>
    </row>
    <row r="250" spans="2:2" ht="15.75" customHeight="1">
      <c r="B250" s="13"/>
    </row>
    <row r="251" spans="2:2" ht="15.75" customHeight="1">
      <c r="B251" s="13"/>
    </row>
    <row r="252" spans="2:2" ht="15.75" customHeight="1">
      <c r="B252" s="13"/>
    </row>
    <row r="253" spans="2:2" ht="15.75" customHeight="1">
      <c r="B253" s="13"/>
    </row>
    <row r="254" spans="2:2" ht="15.75" customHeight="1">
      <c r="B254" s="13"/>
    </row>
    <row r="255" spans="2:2" ht="15.75" customHeight="1">
      <c r="B255" s="13"/>
    </row>
    <row r="256" spans="2:2" ht="15.75" customHeight="1">
      <c r="B256" s="13"/>
    </row>
    <row r="257" spans="2:2" ht="15.75" customHeight="1">
      <c r="B257" s="13"/>
    </row>
    <row r="258" spans="2:2" ht="15.75" customHeight="1">
      <c r="B258" s="13"/>
    </row>
    <row r="259" spans="2:2" ht="15.75" customHeight="1">
      <c r="B259" s="13"/>
    </row>
    <row r="260" spans="2:2" ht="15.75" customHeight="1">
      <c r="B260" s="13"/>
    </row>
    <row r="261" spans="2:2" ht="15.75" customHeight="1">
      <c r="B261" s="13"/>
    </row>
    <row r="262" spans="2:2" ht="15.75" customHeight="1">
      <c r="B262" s="13"/>
    </row>
    <row r="263" spans="2:2" ht="15.75" customHeight="1">
      <c r="B263" s="13"/>
    </row>
    <row r="264" spans="2:2" ht="15.75" customHeight="1">
      <c r="B264" s="13"/>
    </row>
    <row r="265" spans="2:2" ht="15.75" customHeight="1">
      <c r="B265" s="13"/>
    </row>
    <row r="266" spans="2:2" ht="15.75" customHeight="1">
      <c r="B266" s="13"/>
    </row>
    <row r="267" spans="2:2" ht="15.75" customHeight="1">
      <c r="B267" s="13"/>
    </row>
    <row r="268" spans="2:2" ht="15.75" customHeight="1">
      <c r="B268" s="13"/>
    </row>
    <row r="269" spans="2:2" ht="15.75" customHeight="1">
      <c r="B269" s="13"/>
    </row>
    <row r="270" spans="2:2" ht="15.75" customHeight="1">
      <c r="B270" s="13"/>
    </row>
    <row r="271" spans="2:2" ht="15.75" customHeight="1">
      <c r="B271" s="13"/>
    </row>
    <row r="272" spans="2:2" ht="15.75" customHeight="1">
      <c r="B272" s="13"/>
    </row>
    <row r="273" spans="2:2" ht="15.75" customHeight="1">
      <c r="B273" s="13"/>
    </row>
    <row r="274" spans="2:2" ht="15.75" customHeight="1">
      <c r="B274" s="13"/>
    </row>
    <row r="275" spans="2:2" ht="15.75" customHeight="1">
      <c r="B275" s="13"/>
    </row>
    <row r="276" spans="2:2" ht="15.75" customHeight="1">
      <c r="B276" s="13"/>
    </row>
    <row r="277" spans="2:2" ht="15.75" customHeight="1">
      <c r="B277" s="13"/>
    </row>
    <row r="278" spans="2:2" ht="15.75" customHeight="1">
      <c r="B278" s="13"/>
    </row>
    <row r="279" spans="2:2" ht="15.75" customHeight="1">
      <c r="B279" s="13"/>
    </row>
    <row r="280" spans="2:2" ht="15.75" customHeight="1">
      <c r="B280" s="13"/>
    </row>
    <row r="281" spans="2:2" ht="15.75" customHeight="1">
      <c r="B281" s="13"/>
    </row>
    <row r="282" spans="2:2" ht="15.75" customHeight="1">
      <c r="B282" s="13"/>
    </row>
    <row r="283" spans="2:2" ht="15.75" customHeight="1">
      <c r="B283" s="13"/>
    </row>
    <row r="284" spans="2:2" ht="15.75" customHeight="1">
      <c r="B284" s="13"/>
    </row>
    <row r="285" spans="2:2" ht="15.75" customHeight="1">
      <c r="B285" s="13"/>
    </row>
    <row r="286" spans="2:2" ht="15.75" customHeight="1">
      <c r="B286" s="13"/>
    </row>
    <row r="287" spans="2:2" ht="15.75" customHeight="1">
      <c r="B287" s="13"/>
    </row>
    <row r="288" spans="2:2" ht="15.75" customHeight="1">
      <c r="B288" s="13"/>
    </row>
    <row r="289" spans="2:2" ht="15.75" customHeight="1">
      <c r="B289" s="13"/>
    </row>
    <row r="290" spans="2:2" ht="15.75" customHeight="1">
      <c r="B290" s="13"/>
    </row>
    <row r="291" spans="2:2" ht="15.75" customHeight="1">
      <c r="B291" s="13"/>
    </row>
    <row r="292" spans="2:2" ht="15.75" customHeight="1">
      <c r="B292" s="13"/>
    </row>
    <row r="293" spans="2:2" ht="15.75" customHeight="1">
      <c r="B293" s="13"/>
    </row>
    <row r="294" spans="2:2" ht="15.75" customHeight="1">
      <c r="B294" s="13"/>
    </row>
    <row r="295" spans="2:2" ht="15.75" customHeight="1">
      <c r="B295" s="13"/>
    </row>
    <row r="296" spans="2:2" ht="15.75" customHeight="1">
      <c r="B296" s="13"/>
    </row>
    <row r="297" spans="2:2" ht="15.75" customHeight="1">
      <c r="B297" s="13"/>
    </row>
    <row r="298" spans="2:2" ht="15.75" customHeight="1">
      <c r="B298" s="13"/>
    </row>
    <row r="299" spans="2:2" ht="15.75" customHeight="1">
      <c r="B299" s="13"/>
    </row>
    <row r="300" spans="2:2" ht="15.75" customHeight="1">
      <c r="B300" s="13"/>
    </row>
    <row r="301" spans="2:2" ht="15.75" customHeight="1">
      <c r="B301" s="13"/>
    </row>
    <row r="302" spans="2:2" ht="15.75" customHeight="1">
      <c r="B302" s="13"/>
    </row>
    <row r="303" spans="2:2" ht="15.75" customHeight="1">
      <c r="B303" s="13"/>
    </row>
    <row r="304" spans="2:2" ht="15.75" customHeight="1">
      <c r="B304" s="13"/>
    </row>
    <row r="305" spans="2:2" ht="15.75" customHeight="1">
      <c r="B305" s="13"/>
    </row>
    <row r="306" spans="2:2" ht="15.75" customHeight="1">
      <c r="B306" s="13"/>
    </row>
    <row r="307" spans="2:2" ht="15.75" customHeight="1">
      <c r="B307" s="13"/>
    </row>
    <row r="308" spans="2:2" ht="15.75" customHeight="1">
      <c r="B308" s="13"/>
    </row>
    <row r="309" spans="2:2" ht="15.75" customHeight="1">
      <c r="B309" s="13"/>
    </row>
    <row r="310" spans="2:2" ht="15.75" customHeight="1">
      <c r="B310" s="13"/>
    </row>
    <row r="311" spans="2:2" ht="15.75" customHeight="1">
      <c r="B311" s="13"/>
    </row>
    <row r="312" spans="2:2" ht="15.75" customHeight="1">
      <c r="B312" s="13"/>
    </row>
    <row r="313" spans="2:2" ht="15.75" customHeight="1">
      <c r="B313" s="13"/>
    </row>
    <row r="314" spans="2:2" ht="15.75" customHeight="1">
      <c r="B314" s="13"/>
    </row>
    <row r="315" spans="2:2" ht="15.75" customHeight="1">
      <c r="B315" s="13"/>
    </row>
    <row r="316" spans="2:2" ht="15.75" customHeight="1">
      <c r="B316" s="13"/>
    </row>
    <row r="317" spans="2:2" ht="15.75" customHeight="1">
      <c r="B317" s="13"/>
    </row>
    <row r="318" spans="2:2" ht="15.75" customHeight="1">
      <c r="B318" s="13"/>
    </row>
    <row r="319" spans="2:2" ht="15.75" customHeight="1">
      <c r="B319" s="13"/>
    </row>
    <row r="320" spans="2:2" ht="15.75" customHeight="1">
      <c r="B320" s="13"/>
    </row>
    <row r="321" spans="2:2" ht="15.75" customHeight="1">
      <c r="B321" s="13"/>
    </row>
    <row r="322" spans="2:2" ht="15.75" customHeight="1">
      <c r="B322" s="13"/>
    </row>
    <row r="323" spans="2:2" ht="15.75" customHeight="1">
      <c r="B323" s="13"/>
    </row>
    <row r="324" spans="2:2" ht="15.75" customHeight="1">
      <c r="B324" s="13"/>
    </row>
    <row r="325" spans="2:2" ht="15.75" customHeight="1">
      <c r="B325" s="13"/>
    </row>
    <row r="326" spans="2:2" ht="15.75" customHeight="1">
      <c r="B326" s="13"/>
    </row>
    <row r="327" spans="2:2" ht="15.75" customHeight="1">
      <c r="B327" s="13"/>
    </row>
    <row r="328" spans="2:2" ht="15.75" customHeight="1">
      <c r="B328" s="13"/>
    </row>
    <row r="329" spans="2:2" ht="15.75" customHeight="1">
      <c r="B329" s="13"/>
    </row>
    <row r="330" spans="2:2" ht="15.75" customHeight="1">
      <c r="B330" s="13"/>
    </row>
    <row r="331" spans="2:2" ht="15.75" customHeight="1">
      <c r="B331" s="13"/>
    </row>
    <row r="332" spans="2:2" ht="15.75" customHeight="1">
      <c r="B332" s="13"/>
    </row>
    <row r="333" spans="2:2" ht="15.75" customHeight="1">
      <c r="B333" s="13"/>
    </row>
    <row r="334" spans="2:2" ht="15.75" customHeight="1">
      <c r="B334" s="13"/>
    </row>
    <row r="335" spans="2:2" ht="15.75" customHeight="1">
      <c r="B335" s="13"/>
    </row>
    <row r="336" spans="2:2" ht="15.75" customHeight="1">
      <c r="B336" s="13"/>
    </row>
    <row r="337" spans="2:2" ht="15.75" customHeight="1">
      <c r="B337" s="13"/>
    </row>
    <row r="338" spans="2:2" ht="15.75" customHeight="1">
      <c r="B338" s="13"/>
    </row>
    <row r="339" spans="2:2" ht="15.75" customHeight="1">
      <c r="B339" s="13"/>
    </row>
    <row r="340" spans="2:2" ht="15.75" customHeight="1">
      <c r="B340" s="13"/>
    </row>
    <row r="341" spans="2:2" ht="15.75" customHeight="1">
      <c r="B341" s="13"/>
    </row>
    <row r="342" spans="2:2" ht="15.75" customHeight="1">
      <c r="B342" s="13"/>
    </row>
    <row r="343" spans="2:2" ht="15.75" customHeight="1">
      <c r="B343" s="13"/>
    </row>
    <row r="344" spans="2:2" ht="15.75" customHeight="1">
      <c r="B344" s="13"/>
    </row>
    <row r="345" spans="2:2" ht="15.75" customHeight="1">
      <c r="B345" s="13"/>
    </row>
    <row r="346" spans="2:2" ht="15.75" customHeight="1">
      <c r="B346" s="13"/>
    </row>
    <row r="347" spans="2:2" ht="15.75" customHeight="1">
      <c r="B347" s="13"/>
    </row>
    <row r="348" spans="2:2" ht="15.75" customHeight="1">
      <c r="B348" s="13"/>
    </row>
    <row r="349" spans="2:2" ht="15.75" customHeight="1">
      <c r="B349" s="13"/>
    </row>
    <row r="350" spans="2:2" ht="15.75" customHeight="1">
      <c r="B350" s="13"/>
    </row>
    <row r="351" spans="2:2" ht="15.75" customHeight="1">
      <c r="B351" s="13"/>
    </row>
    <row r="352" spans="2:2" ht="15.75" customHeight="1">
      <c r="B352" s="13"/>
    </row>
    <row r="353" spans="2:2" ht="15.75" customHeight="1">
      <c r="B353" s="13"/>
    </row>
    <row r="354" spans="2:2" ht="15.75" customHeight="1">
      <c r="B354" s="13"/>
    </row>
    <row r="355" spans="2:2" ht="15.75" customHeight="1">
      <c r="B355" s="13"/>
    </row>
    <row r="356" spans="2:2" ht="15.75" customHeight="1">
      <c r="B356" s="13"/>
    </row>
    <row r="357" spans="2:2" ht="15.75" customHeight="1">
      <c r="B357" s="13"/>
    </row>
    <row r="358" spans="2:2" ht="15.75" customHeight="1">
      <c r="B358" s="13"/>
    </row>
    <row r="359" spans="2:2" ht="15.75" customHeight="1">
      <c r="B359" s="13"/>
    </row>
    <row r="360" spans="2:2" ht="15.75" customHeight="1">
      <c r="B360" s="13"/>
    </row>
    <row r="361" spans="2:2" ht="15.75" customHeight="1">
      <c r="B361" s="13"/>
    </row>
    <row r="362" spans="2:2" ht="15.75" customHeight="1">
      <c r="B362" s="13"/>
    </row>
    <row r="363" spans="2:2" ht="15.75" customHeight="1">
      <c r="B363" s="13"/>
    </row>
    <row r="364" spans="2:2" ht="15.75" customHeight="1">
      <c r="B364" s="13"/>
    </row>
    <row r="365" spans="2:2" ht="15.75" customHeight="1">
      <c r="B365" s="13"/>
    </row>
    <row r="366" spans="2:2" ht="15.75" customHeight="1">
      <c r="B366" s="13"/>
    </row>
    <row r="367" spans="2:2" ht="15.75" customHeight="1">
      <c r="B367" s="13"/>
    </row>
    <row r="368" spans="2:2" ht="15.75" customHeight="1">
      <c r="B368" s="13"/>
    </row>
    <row r="369" spans="2:2" ht="15.75" customHeight="1">
      <c r="B369" s="13"/>
    </row>
    <row r="370" spans="2:2" ht="15.75" customHeight="1">
      <c r="B370" s="13"/>
    </row>
    <row r="371" spans="2:2" ht="15.75" customHeight="1">
      <c r="B371" s="13"/>
    </row>
    <row r="372" spans="2:2" ht="15.75" customHeight="1">
      <c r="B372" s="13"/>
    </row>
    <row r="373" spans="2:2" ht="15.75" customHeight="1">
      <c r="B373" s="13"/>
    </row>
    <row r="374" spans="2:2" ht="15.75" customHeight="1">
      <c r="B374" s="13"/>
    </row>
    <row r="375" spans="2:2" ht="15.75" customHeight="1">
      <c r="B375" s="13"/>
    </row>
    <row r="376" spans="2:2" ht="15.75" customHeight="1">
      <c r="B376" s="13"/>
    </row>
    <row r="377" spans="2:2" ht="15.75" customHeight="1">
      <c r="B377" s="13"/>
    </row>
    <row r="378" spans="2:2" ht="15.75" customHeight="1">
      <c r="B378" s="13"/>
    </row>
    <row r="379" spans="2:2" ht="15.75" customHeight="1">
      <c r="B379" s="13"/>
    </row>
    <row r="380" spans="2:2" ht="15.75" customHeight="1">
      <c r="B380" s="13"/>
    </row>
    <row r="381" spans="2:2" ht="15.75" customHeight="1">
      <c r="B381" s="13"/>
    </row>
    <row r="382" spans="2:2" ht="15.75" customHeight="1">
      <c r="B382" s="13"/>
    </row>
    <row r="383" spans="2:2" ht="15.75" customHeight="1">
      <c r="B383" s="13"/>
    </row>
    <row r="384" spans="2:2" ht="15.75" customHeight="1">
      <c r="B384" s="13"/>
    </row>
    <row r="385" spans="2:2" ht="15.75" customHeight="1">
      <c r="B385" s="13"/>
    </row>
    <row r="386" spans="2:2" ht="15.75" customHeight="1">
      <c r="B386" s="13"/>
    </row>
    <row r="387" spans="2:2" ht="15.75" customHeight="1">
      <c r="B387" s="13"/>
    </row>
    <row r="388" spans="2:2" ht="15.75" customHeight="1">
      <c r="B388" s="13"/>
    </row>
    <row r="389" spans="2:2" ht="15.75" customHeight="1">
      <c r="B389" s="13"/>
    </row>
    <row r="390" spans="2:2" ht="15.75" customHeight="1">
      <c r="B390" s="13"/>
    </row>
    <row r="391" spans="2:2" ht="15.75" customHeight="1">
      <c r="B391" s="13"/>
    </row>
    <row r="392" spans="2:2" ht="15.75" customHeight="1">
      <c r="B392" s="13"/>
    </row>
    <row r="393" spans="2:2" ht="15.75" customHeight="1">
      <c r="B393" s="13"/>
    </row>
    <row r="394" spans="2:2" ht="15.75" customHeight="1">
      <c r="B394" s="13"/>
    </row>
    <row r="395" spans="2:2" ht="15.75" customHeight="1">
      <c r="B395" s="13"/>
    </row>
    <row r="396" spans="2:2" ht="15.75" customHeight="1">
      <c r="B396" s="13"/>
    </row>
    <row r="397" spans="2:2" ht="15.75" customHeight="1">
      <c r="B397" s="13"/>
    </row>
    <row r="398" spans="2:2" ht="15.75" customHeight="1">
      <c r="B398" s="13"/>
    </row>
    <row r="399" spans="2:2" ht="15.75" customHeight="1">
      <c r="B399" s="13"/>
    </row>
    <row r="400" spans="2:2" ht="15.75" customHeight="1">
      <c r="B400" s="13"/>
    </row>
    <row r="401" spans="2:2" ht="15.75" customHeight="1">
      <c r="B401" s="13"/>
    </row>
    <row r="402" spans="2:2" ht="15.75" customHeight="1">
      <c r="B402" s="13"/>
    </row>
    <row r="403" spans="2:2" ht="15.75" customHeight="1">
      <c r="B403" s="13"/>
    </row>
    <row r="404" spans="2:2" ht="15.75" customHeight="1">
      <c r="B404" s="13"/>
    </row>
    <row r="405" spans="2:2" ht="15.75" customHeight="1">
      <c r="B405" s="13"/>
    </row>
    <row r="406" spans="2:2" ht="15.75" customHeight="1">
      <c r="B406" s="13"/>
    </row>
    <row r="407" spans="2:2" ht="15.75" customHeight="1">
      <c r="B407" s="13"/>
    </row>
    <row r="408" spans="2:2" ht="15.75" customHeight="1">
      <c r="B408" s="13"/>
    </row>
    <row r="409" spans="2:2" ht="15.75" customHeight="1">
      <c r="B409" s="13"/>
    </row>
    <row r="410" spans="2:2" ht="15.75" customHeight="1">
      <c r="B410" s="13"/>
    </row>
    <row r="411" spans="2:2" ht="15.75" customHeight="1">
      <c r="B411" s="13"/>
    </row>
    <row r="412" spans="2:2" ht="15.75" customHeight="1">
      <c r="B412" s="13"/>
    </row>
    <row r="413" spans="2:2" ht="15.75" customHeight="1">
      <c r="B413" s="13"/>
    </row>
    <row r="414" spans="2:2" ht="15.75" customHeight="1">
      <c r="B414" s="13"/>
    </row>
    <row r="415" spans="2:2" ht="15.75" customHeight="1">
      <c r="B415" s="13"/>
    </row>
    <row r="416" spans="2:2" ht="15.75" customHeight="1">
      <c r="B416" s="13"/>
    </row>
    <row r="417" spans="2:2" ht="15.75" customHeight="1">
      <c r="B417" s="13"/>
    </row>
    <row r="418" spans="2:2" ht="15.75" customHeight="1">
      <c r="B418" s="13"/>
    </row>
    <row r="419" spans="2:2" ht="15.75" customHeight="1">
      <c r="B419" s="13"/>
    </row>
    <row r="420" spans="2:2" ht="15.75" customHeight="1">
      <c r="B420" s="13"/>
    </row>
    <row r="421" spans="2:2" ht="15.75" customHeight="1">
      <c r="B421" s="13"/>
    </row>
    <row r="422" spans="2:2" ht="15.75" customHeight="1">
      <c r="B422" s="13"/>
    </row>
    <row r="423" spans="2:2" ht="15.75" customHeight="1">
      <c r="B423" s="13"/>
    </row>
    <row r="424" spans="2:2" ht="15.75" customHeight="1">
      <c r="B424" s="13"/>
    </row>
    <row r="425" spans="2:2" ht="15.75" customHeight="1">
      <c r="B425" s="13"/>
    </row>
    <row r="426" spans="2:2" ht="15.75" customHeight="1">
      <c r="B426" s="13"/>
    </row>
    <row r="427" spans="2:2" ht="15.75" customHeight="1">
      <c r="B427" s="13"/>
    </row>
    <row r="428" spans="2:2" ht="15.75" customHeight="1">
      <c r="B428" s="13"/>
    </row>
    <row r="429" spans="2:2" ht="15.75" customHeight="1">
      <c r="B429" s="13"/>
    </row>
    <row r="430" spans="2:2" ht="15.75" customHeight="1">
      <c r="B430" s="13"/>
    </row>
    <row r="431" spans="2:2" ht="15.75" customHeight="1">
      <c r="B431" s="13"/>
    </row>
    <row r="432" spans="2:2" ht="15.75" customHeight="1">
      <c r="B432" s="13"/>
    </row>
    <row r="433" spans="2:2" ht="15.75" customHeight="1">
      <c r="B433" s="13"/>
    </row>
    <row r="434" spans="2:2" ht="15.75" customHeight="1">
      <c r="B434" s="13"/>
    </row>
    <row r="435" spans="2:2" ht="15.75" customHeight="1">
      <c r="B435" s="13"/>
    </row>
    <row r="436" spans="2:2" ht="15.75" customHeight="1">
      <c r="B436" s="13"/>
    </row>
    <row r="437" spans="2:2" ht="15.75" customHeight="1">
      <c r="B437" s="13"/>
    </row>
    <row r="438" spans="2:2" ht="15.75" customHeight="1">
      <c r="B438" s="13"/>
    </row>
    <row r="439" spans="2:2" ht="15.75" customHeight="1">
      <c r="B439" s="13"/>
    </row>
    <row r="440" spans="2:2" ht="15.75" customHeight="1">
      <c r="B440" s="13"/>
    </row>
    <row r="441" spans="2:2" ht="15.75" customHeight="1">
      <c r="B441" s="13"/>
    </row>
    <row r="442" spans="2:2" ht="15.75" customHeight="1">
      <c r="B442" s="13"/>
    </row>
    <row r="443" spans="2:2" ht="15.75" customHeight="1">
      <c r="B443" s="13"/>
    </row>
    <row r="444" spans="2:2" ht="15.75" customHeight="1">
      <c r="B444" s="13"/>
    </row>
    <row r="445" spans="2:2" ht="15.75" customHeight="1">
      <c r="B445" s="13"/>
    </row>
    <row r="446" spans="2:2" ht="15.75" customHeight="1">
      <c r="B446" s="13"/>
    </row>
    <row r="447" spans="2:2" ht="15.75" customHeight="1">
      <c r="B447" s="13"/>
    </row>
    <row r="448" spans="2:2" ht="15.75" customHeight="1">
      <c r="B448" s="13"/>
    </row>
    <row r="449" spans="2:2" ht="15.75" customHeight="1">
      <c r="B449" s="13"/>
    </row>
    <row r="450" spans="2:2" ht="15.75" customHeight="1">
      <c r="B450" s="13"/>
    </row>
    <row r="451" spans="2:2" ht="15.75" customHeight="1">
      <c r="B451" s="13"/>
    </row>
    <row r="452" spans="2:2" ht="15.75" customHeight="1">
      <c r="B452" s="13"/>
    </row>
    <row r="453" spans="2:2" ht="15.75" customHeight="1">
      <c r="B453" s="13"/>
    </row>
    <row r="454" spans="2:2" ht="15.75" customHeight="1">
      <c r="B454" s="13"/>
    </row>
    <row r="455" spans="2:2" ht="15.75" customHeight="1">
      <c r="B455" s="13"/>
    </row>
    <row r="456" spans="2:2" ht="15.75" customHeight="1">
      <c r="B456" s="13"/>
    </row>
    <row r="457" spans="2:2" ht="15.75" customHeight="1">
      <c r="B457" s="13"/>
    </row>
    <row r="458" spans="2:2" ht="15.75" customHeight="1">
      <c r="B458" s="13"/>
    </row>
    <row r="459" spans="2:2" ht="15.75" customHeight="1">
      <c r="B459" s="13"/>
    </row>
    <row r="460" spans="2:2" ht="15.75" customHeight="1">
      <c r="B460" s="13"/>
    </row>
    <row r="461" spans="2:2" ht="15.75" customHeight="1">
      <c r="B461" s="13"/>
    </row>
    <row r="462" spans="2:2" ht="15.75" customHeight="1">
      <c r="B462" s="13"/>
    </row>
    <row r="463" spans="2:2" ht="15.75" customHeight="1">
      <c r="B463" s="13"/>
    </row>
    <row r="464" spans="2:2" ht="15.75" customHeight="1">
      <c r="B464" s="13"/>
    </row>
    <row r="465" spans="2:2" ht="15.75" customHeight="1">
      <c r="B465" s="13"/>
    </row>
    <row r="466" spans="2:2" ht="15.75" customHeight="1">
      <c r="B466" s="13"/>
    </row>
    <row r="467" spans="2:2" ht="15.75" customHeight="1">
      <c r="B467" s="13"/>
    </row>
    <row r="468" spans="2:2" ht="15.75" customHeight="1">
      <c r="B468" s="13"/>
    </row>
    <row r="469" spans="2:2" ht="15.75" customHeight="1">
      <c r="B469" s="13"/>
    </row>
    <row r="470" spans="2:2" ht="15.75" customHeight="1">
      <c r="B470" s="13"/>
    </row>
    <row r="471" spans="2:2" ht="15.75" customHeight="1">
      <c r="B471" s="13"/>
    </row>
    <row r="472" spans="2:2" ht="15.75" customHeight="1">
      <c r="B472" s="13"/>
    </row>
    <row r="473" spans="2:2" ht="15.75" customHeight="1">
      <c r="B473" s="13"/>
    </row>
    <row r="474" spans="2:2" ht="15.75" customHeight="1">
      <c r="B474" s="13"/>
    </row>
    <row r="475" spans="2:2" ht="15.75" customHeight="1">
      <c r="B475" s="13"/>
    </row>
    <row r="476" spans="2:2" ht="15.75" customHeight="1">
      <c r="B476" s="13"/>
    </row>
    <row r="477" spans="2:2" ht="15.75" customHeight="1">
      <c r="B477" s="13"/>
    </row>
    <row r="478" spans="2:2" ht="15.75" customHeight="1">
      <c r="B478" s="13"/>
    </row>
    <row r="479" spans="2:2" ht="15.75" customHeight="1">
      <c r="B479" s="13"/>
    </row>
    <row r="480" spans="2:2" ht="15.75" customHeight="1">
      <c r="B480" s="13"/>
    </row>
    <row r="481" spans="2:2" ht="15.75" customHeight="1">
      <c r="B481" s="13"/>
    </row>
    <row r="482" spans="2:2" ht="15.75" customHeight="1">
      <c r="B482" s="13"/>
    </row>
    <row r="483" spans="2:2" ht="15.75" customHeight="1">
      <c r="B483" s="13"/>
    </row>
    <row r="484" spans="2:2" ht="15.75" customHeight="1">
      <c r="B484" s="13"/>
    </row>
    <row r="485" spans="2:2" ht="15.75" customHeight="1">
      <c r="B485" s="13"/>
    </row>
    <row r="486" spans="2:2" ht="15.75" customHeight="1">
      <c r="B486" s="13"/>
    </row>
    <row r="487" spans="2:2" ht="15.75" customHeight="1">
      <c r="B487" s="13"/>
    </row>
    <row r="488" spans="2:2" ht="15.75" customHeight="1">
      <c r="B488" s="13"/>
    </row>
    <row r="489" spans="2:2" ht="15.75" customHeight="1">
      <c r="B489" s="13"/>
    </row>
    <row r="490" spans="2:2" ht="15.75" customHeight="1">
      <c r="B490" s="13"/>
    </row>
    <row r="491" spans="2:2" ht="15.75" customHeight="1">
      <c r="B491" s="13"/>
    </row>
    <row r="492" spans="2:2" ht="15.75" customHeight="1">
      <c r="B492" s="13"/>
    </row>
    <row r="493" spans="2:2" ht="15.75" customHeight="1">
      <c r="B493" s="13"/>
    </row>
    <row r="494" spans="2:2" ht="15.75" customHeight="1">
      <c r="B494" s="13"/>
    </row>
    <row r="495" spans="2:2" ht="15.75" customHeight="1">
      <c r="B495" s="13"/>
    </row>
    <row r="496" spans="2:2" ht="15.75" customHeight="1">
      <c r="B496" s="13"/>
    </row>
    <row r="497" spans="2:2" ht="15.75" customHeight="1">
      <c r="B497" s="13"/>
    </row>
    <row r="498" spans="2:2" ht="15.75" customHeight="1">
      <c r="B498" s="13"/>
    </row>
    <row r="499" spans="2:2" ht="15.75" customHeight="1">
      <c r="B499" s="13"/>
    </row>
    <row r="500" spans="2:2" ht="15.75" customHeight="1">
      <c r="B500" s="13"/>
    </row>
    <row r="501" spans="2:2" ht="15.75" customHeight="1">
      <c r="B501" s="13"/>
    </row>
    <row r="502" spans="2:2" ht="15.75" customHeight="1">
      <c r="B502" s="13"/>
    </row>
    <row r="503" spans="2:2" ht="15.75" customHeight="1">
      <c r="B503" s="13"/>
    </row>
    <row r="504" spans="2:2" ht="15.75" customHeight="1">
      <c r="B504" s="13"/>
    </row>
    <row r="505" spans="2:2" ht="15.75" customHeight="1">
      <c r="B505" s="13"/>
    </row>
    <row r="506" spans="2:2" ht="15.75" customHeight="1">
      <c r="B506" s="13"/>
    </row>
    <row r="507" spans="2:2" ht="15.75" customHeight="1">
      <c r="B507" s="13"/>
    </row>
    <row r="508" spans="2:2" ht="15.75" customHeight="1">
      <c r="B508" s="13"/>
    </row>
    <row r="509" spans="2:2" ht="15.75" customHeight="1">
      <c r="B509" s="13"/>
    </row>
    <row r="510" spans="2:2" ht="15.75" customHeight="1">
      <c r="B510" s="13"/>
    </row>
    <row r="511" spans="2:2" ht="15.75" customHeight="1">
      <c r="B511" s="13"/>
    </row>
    <row r="512" spans="2:2" ht="15.75" customHeight="1">
      <c r="B512" s="13"/>
    </row>
    <row r="513" spans="2:2" ht="15.75" customHeight="1">
      <c r="B513" s="13"/>
    </row>
    <row r="514" spans="2:2" ht="15.75" customHeight="1">
      <c r="B514" s="13"/>
    </row>
    <row r="515" spans="2:2" ht="15.75" customHeight="1">
      <c r="B515" s="13"/>
    </row>
    <row r="516" spans="2:2" ht="15.75" customHeight="1">
      <c r="B516" s="13"/>
    </row>
    <row r="517" spans="2:2" ht="15.75" customHeight="1">
      <c r="B517" s="13"/>
    </row>
    <row r="518" spans="2:2" ht="15.75" customHeight="1">
      <c r="B518" s="13"/>
    </row>
    <row r="519" spans="2:2" ht="15.75" customHeight="1">
      <c r="B519" s="13"/>
    </row>
    <row r="520" spans="2:2" ht="15.75" customHeight="1">
      <c r="B520" s="13"/>
    </row>
    <row r="521" spans="2:2" ht="15.75" customHeight="1">
      <c r="B521" s="13"/>
    </row>
    <row r="522" spans="2:2" ht="15.75" customHeight="1">
      <c r="B522" s="13"/>
    </row>
    <row r="523" spans="2:2" ht="15.75" customHeight="1">
      <c r="B523" s="13"/>
    </row>
    <row r="524" spans="2:2" ht="15.75" customHeight="1">
      <c r="B524" s="13"/>
    </row>
    <row r="525" spans="2:2" ht="15.75" customHeight="1">
      <c r="B525" s="13"/>
    </row>
    <row r="526" spans="2:2" ht="15.75" customHeight="1">
      <c r="B526" s="13"/>
    </row>
    <row r="527" spans="2:2" ht="15.75" customHeight="1">
      <c r="B527" s="13"/>
    </row>
    <row r="528" spans="2:2" ht="15.75" customHeight="1">
      <c r="B528" s="13"/>
    </row>
    <row r="529" spans="2:2" ht="15.75" customHeight="1">
      <c r="B529" s="13"/>
    </row>
    <row r="530" spans="2:2" ht="15.75" customHeight="1">
      <c r="B530" s="13"/>
    </row>
    <row r="531" spans="2:2" ht="15.75" customHeight="1">
      <c r="B531" s="13"/>
    </row>
    <row r="532" spans="2:2" ht="15.75" customHeight="1">
      <c r="B532" s="13"/>
    </row>
    <row r="533" spans="2:2" ht="15.75" customHeight="1">
      <c r="B533" s="13"/>
    </row>
    <row r="534" spans="2:2" ht="15.75" customHeight="1">
      <c r="B534" s="13"/>
    </row>
    <row r="535" spans="2:2" ht="15.75" customHeight="1">
      <c r="B535" s="13"/>
    </row>
    <row r="536" spans="2:2" ht="15.75" customHeight="1">
      <c r="B536" s="13"/>
    </row>
    <row r="537" spans="2:2" ht="15.75" customHeight="1">
      <c r="B537" s="13"/>
    </row>
    <row r="538" spans="2:2" ht="15.75" customHeight="1">
      <c r="B538" s="13"/>
    </row>
    <row r="539" spans="2:2" ht="15.75" customHeight="1">
      <c r="B539" s="13"/>
    </row>
    <row r="540" spans="2:2" ht="15.75" customHeight="1">
      <c r="B540" s="13"/>
    </row>
    <row r="541" spans="2:2" ht="15.75" customHeight="1">
      <c r="B541" s="13"/>
    </row>
    <row r="542" spans="2:2" ht="15.75" customHeight="1">
      <c r="B542" s="13"/>
    </row>
    <row r="543" spans="2:2" ht="15.75" customHeight="1">
      <c r="B543" s="13"/>
    </row>
    <row r="544" spans="2:2" ht="15.75" customHeight="1">
      <c r="B544" s="13"/>
    </row>
    <row r="545" spans="2:2" ht="15.75" customHeight="1">
      <c r="B545" s="13"/>
    </row>
    <row r="546" spans="2:2" ht="15.75" customHeight="1">
      <c r="B546" s="13"/>
    </row>
    <row r="547" spans="2:2" ht="15.75" customHeight="1">
      <c r="B547" s="13"/>
    </row>
    <row r="548" spans="2:2" ht="15.75" customHeight="1">
      <c r="B548" s="13"/>
    </row>
    <row r="549" spans="2:2" ht="15.75" customHeight="1">
      <c r="B549" s="13"/>
    </row>
    <row r="550" spans="2:2" ht="15.75" customHeight="1">
      <c r="B550" s="13"/>
    </row>
    <row r="551" spans="2:2" ht="15.75" customHeight="1">
      <c r="B551" s="13"/>
    </row>
    <row r="552" spans="2:2" ht="15.75" customHeight="1">
      <c r="B552" s="13"/>
    </row>
    <row r="553" spans="2:2" ht="15.75" customHeight="1">
      <c r="B553" s="13"/>
    </row>
    <row r="554" spans="2:2" ht="15.75" customHeight="1">
      <c r="B554" s="13"/>
    </row>
    <row r="555" spans="2:2" ht="15.75" customHeight="1">
      <c r="B555" s="13"/>
    </row>
    <row r="556" spans="2:2" ht="15.75" customHeight="1">
      <c r="B556" s="13"/>
    </row>
    <row r="557" spans="2:2" ht="15.75" customHeight="1">
      <c r="B557" s="13"/>
    </row>
    <row r="558" spans="2:2" ht="15.75" customHeight="1">
      <c r="B558" s="13"/>
    </row>
    <row r="559" spans="2:2" ht="15.75" customHeight="1">
      <c r="B559" s="13"/>
    </row>
    <row r="560" spans="2:2" ht="15.75" customHeight="1">
      <c r="B560" s="13"/>
    </row>
    <row r="561" spans="2:2" ht="15.75" customHeight="1">
      <c r="B561" s="13"/>
    </row>
    <row r="562" spans="2:2" ht="15.75" customHeight="1">
      <c r="B562" s="13"/>
    </row>
    <row r="563" spans="2:2" ht="15.75" customHeight="1">
      <c r="B563" s="13"/>
    </row>
    <row r="564" spans="2:2" ht="15.75" customHeight="1">
      <c r="B564" s="13"/>
    </row>
    <row r="565" spans="2:2" ht="15.75" customHeight="1">
      <c r="B565" s="13"/>
    </row>
    <row r="566" spans="2:2" ht="15.75" customHeight="1">
      <c r="B566" s="13"/>
    </row>
    <row r="567" spans="2:2" ht="15.75" customHeight="1">
      <c r="B567" s="13"/>
    </row>
    <row r="568" spans="2:2" ht="15.75" customHeight="1">
      <c r="B568" s="13"/>
    </row>
    <row r="569" spans="2:2" ht="15.75" customHeight="1">
      <c r="B569" s="13"/>
    </row>
    <row r="570" spans="2:2" ht="15.75" customHeight="1">
      <c r="B570" s="13"/>
    </row>
    <row r="571" spans="2:2" ht="15.75" customHeight="1">
      <c r="B571" s="13"/>
    </row>
    <row r="572" spans="2:2" ht="15.75" customHeight="1">
      <c r="B572" s="13"/>
    </row>
    <row r="573" spans="2:2" ht="15.75" customHeight="1">
      <c r="B573" s="13"/>
    </row>
    <row r="574" spans="2:2" ht="15.75" customHeight="1">
      <c r="B574" s="13"/>
    </row>
    <row r="575" spans="2:2" ht="15.75" customHeight="1">
      <c r="B575" s="13"/>
    </row>
    <row r="576" spans="2:2" ht="15.75" customHeight="1">
      <c r="B576" s="13"/>
    </row>
    <row r="577" spans="2:2" ht="15.75" customHeight="1">
      <c r="B577" s="13"/>
    </row>
    <row r="578" spans="2:2" ht="15.75" customHeight="1">
      <c r="B578" s="13"/>
    </row>
    <row r="579" spans="2:2" ht="15.75" customHeight="1">
      <c r="B579" s="13"/>
    </row>
    <row r="580" spans="2:2" ht="15.75" customHeight="1">
      <c r="B580" s="13"/>
    </row>
    <row r="581" spans="2:2" ht="15.75" customHeight="1">
      <c r="B581" s="13"/>
    </row>
    <row r="582" spans="2:2" ht="15.75" customHeight="1">
      <c r="B582" s="13"/>
    </row>
    <row r="583" spans="2:2" ht="15.75" customHeight="1">
      <c r="B583" s="13"/>
    </row>
    <row r="584" spans="2:2" ht="15.75" customHeight="1">
      <c r="B584" s="13"/>
    </row>
    <row r="585" spans="2:2" ht="15.75" customHeight="1">
      <c r="B585" s="13"/>
    </row>
    <row r="586" spans="2:2" ht="15.75" customHeight="1">
      <c r="B586" s="13"/>
    </row>
    <row r="587" spans="2:2" ht="15.75" customHeight="1">
      <c r="B587" s="13"/>
    </row>
    <row r="588" spans="2:2" ht="15.75" customHeight="1">
      <c r="B588" s="13"/>
    </row>
    <row r="589" spans="2:2" ht="15.75" customHeight="1">
      <c r="B589" s="13"/>
    </row>
    <row r="590" spans="2:2" ht="15.75" customHeight="1">
      <c r="B590" s="13"/>
    </row>
    <row r="591" spans="2:2" ht="15.75" customHeight="1">
      <c r="B591" s="13"/>
    </row>
    <row r="592" spans="2:2" ht="15.75" customHeight="1">
      <c r="B592" s="13"/>
    </row>
    <row r="593" spans="2:2" ht="15.75" customHeight="1">
      <c r="B593" s="13"/>
    </row>
    <row r="594" spans="2:2" ht="15.75" customHeight="1">
      <c r="B594" s="13"/>
    </row>
    <row r="595" spans="2:2" ht="15.75" customHeight="1">
      <c r="B595" s="13"/>
    </row>
    <row r="596" spans="2:2" ht="15.75" customHeight="1">
      <c r="B596" s="13"/>
    </row>
    <row r="597" spans="2:2" ht="15.75" customHeight="1">
      <c r="B597" s="13"/>
    </row>
    <row r="598" spans="2:2" ht="15.75" customHeight="1">
      <c r="B598" s="13"/>
    </row>
    <row r="599" spans="2:2" ht="15.75" customHeight="1">
      <c r="B599" s="13"/>
    </row>
    <row r="600" spans="2:2" ht="15.75" customHeight="1">
      <c r="B600" s="13"/>
    </row>
    <row r="601" spans="2:2" ht="15.75" customHeight="1">
      <c r="B601" s="13"/>
    </row>
    <row r="602" spans="2:2" ht="15.75" customHeight="1">
      <c r="B602" s="13"/>
    </row>
    <row r="603" spans="2:2" ht="15.75" customHeight="1">
      <c r="B603" s="13"/>
    </row>
    <row r="604" spans="2:2" ht="15.75" customHeight="1">
      <c r="B604" s="13"/>
    </row>
    <row r="605" spans="2:2" ht="15.75" customHeight="1">
      <c r="B605" s="13"/>
    </row>
    <row r="606" spans="2:2" ht="15.75" customHeight="1">
      <c r="B606" s="13"/>
    </row>
    <row r="607" spans="2:2" ht="15.75" customHeight="1">
      <c r="B607" s="13"/>
    </row>
    <row r="608" spans="2:2" ht="15.75" customHeight="1">
      <c r="B608" s="13"/>
    </row>
    <row r="609" spans="2:2" ht="15.75" customHeight="1">
      <c r="B609" s="13"/>
    </row>
    <row r="610" spans="2:2" ht="15.75" customHeight="1">
      <c r="B610" s="13"/>
    </row>
    <row r="611" spans="2:2" ht="15.75" customHeight="1">
      <c r="B611" s="13"/>
    </row>
    <row r="612" spans="2:2" ht="15.75" customHeight="1">
      <c r="B612" s="13"/>
    </row>
    <row r="613" spans="2:2" ht="15.75" customHeight="1">
      <c r="B613" s="13"/>
    </row>
    <row r="614" spans="2:2" ht="15.75" customHeight="1">
      <c r="B614" s="13"/>
    </row>
    <row r="615" spans="2:2" ht="15.75" customHeight="1">
      <c r="B615" s="13"/>
    </row>
    <row r="616" spans="2:2" ht="15.75" customHeight="1">
      <c r="B616" s="13"/>
    </row>
    <row r="617" spans="2:2" ht="15.75" customHeight="1">
      <c r="B617" s="13"/>
    </row>
    <row r="618" spans="2:2" ht="15.75" customHeight="1">
      <c r="B618" s="13"/>
    </row>
    <row r="619" spans="2:2" ht="15.75" customHeight="1">
      <c r="B619" s="13"/>
    </row>
    <row r="620" spans="2:2" ht="15.75" customHeight="1">
      <c r="B620" s="13"/>
    </row>
    <row r="621" spans="2:2" ht="15.75" customHeight="1">
      <c r="B621" s="13"/>
    </row>
    <row r="622" spans="2:2" ht="15.75" customHeight="1">
      <c r="B622" s="13"/>
    </row>
    <row r="623" spans="2:2" ht="15.75" customHeight="1">
      <c r="B623" s="13"/>
    </row>
    <row r="624" spans="2:2" ht="15.75" customHeight="1">
      <c r="B624" s="13"/>
    </row>
    <row r="625" spans="2:2" ht="15.75" customHeight="1">
      <c r="B625" s="13"/>
    </row>
    <row r="626" spans="2:2" ht="15.75" customHeight="1">
      <c r="B626" s="13"/>
    </row>
    <row r="627" spans="2:2" ht="15.75" customHeight="1">
      <c r="B627" s="13"/>
    </row>
    <row r="628" spans="2:2" ht="15.75" customHeight="1">
      <c r="B628" s="13"/>
    </row>
    <row r="629" spans="2:2" ht="15.75" customHeight="1">
      <c r="B629" s="13"/>
    </row>
    <row r="630" spans="2:2" ht="15.75" customHeight="1">
      <c r="B630" s="13"/>
    </row>
    <row r="631" spans="2:2" ht="15.75" customHeight="1">
      <c r="B631" s="13"/>
    </row>
    <row r="632" spans="2:2" ht="15.75" customHeight="1">
      <c r="B632" s="13"/>
    </row>
    <row r="633" spans="2:2" ht="15.75" customHeight="1">
      <c r="B633" s="13"/>
    </row>
    <row r="634" spans="2:2" ht="15.75" customHeight="1">
      <c r="B634" s="13"/>
    </row>
    <row r="635" spans="2:2" ht="15.75" customHeight="1">
      <c r="B635" s="13"/>
    </row>
    <row r="636" spans="2:2" ht="15.75" customHeight="1">
      <c r="B636" s="13"/>
    </row>
    <row r="637" spans="2:2" ht="15.75" customHeight="1">
      <c r="B637" s="13"/>
    </row>
    <row r="638" spans="2:2" ht="15.75" customHeight="1">
      <c r="B638" s="13"/>
    </row>
    <row r="639" spans="2:2" ht="15.75" customHeight="1">
      <c r="B639" s="13"/>
    </row>
    <row r="640" spans="2:2" ht="15.75" customHeight="1">
      <c r="B640" s="13"/>
    </row>
    <row r="641" spans="2:2" ht="15.75" customHeight="1">
      <c r="B641" s="13"/>
    </row>
    <row r="642" spans="2:2" ht="15.75" customHeight="1">
      <c r="B642" s="13"/>
    </row>
    <row r="643" spans="2:2" ht="15.75" customHeight="1">
      <c r="B643" s="13"/>
    </row>
    <row r="644" spans="2:2" ht="15.75" customHeight="1">
      <c r="B644" s="13"/>
    </row>
    <row r="645" spans="2:2" ht="15.75" customHeight="1">
      <c r="B645" s="13"/>
    </row>
    <row r="646" spans="2:2" ht="15.75" customHeight="1">
      <c r="B646" s="13"/>
    </row>
    <row r="647" spans="2:2" ht="15.75" customHeight="1">
      <c r="B647" s="13"/>
    </row>
    <row r="648" spans="2:2" ht="15.75" customHeight="1">
      <c r="B648" s="13"/>
    </row>
    <row r="649" spans="2:2" ht="15.75" customHeight="1">
      <c r="B649" s="13"/>
    </row>
    <row r="650" spans="2:2" ht="15.75" customHeight="1">
      <c r="B650" s="13"/>
    </row>
    <row r="651" spans="2:2" ht="15.75" customHeight="1">
      <c r="B651" s="13"/>
    </row>
    <row r="652" spans="2:2" ht="15.75" customHeight="1">
      <c r="B652" s="13"/>
    </row>
    <row r="653" spans="2:2" ht="15.75" customHeight="1">
      <c r="B653" s="13"/>
    </row>
    <row r="654" spans="2:2" ht="15.75" customHeight="1">
      <c r="B654" s="13"/>
    </row>
    <row r="655" spans="2:2" ht="15.75" customHeight="1">
      <c r="B655" s="13"/>
    </row>
    <row r="656" spans="2:2" ht="15.75" customHeight="1">
      <c r="B656" s="13"/>
    </row>
    <row r="657" spans="2:2" ht="15.75" customHeight="1">
      <c r="B657" s="13"/>
    </row>
    <row r="658" spans="2:2" ht="15.75" customHeight="1">
      <c r="B658" s="13"/>
    </row>
    <row r="659" spans="2:2" ht="15.75" customHeight="1">
      <c r="B659" s="13"/>
    </row>
    <row r="660" spans="2:2" ht="15.75" customHeight="1">
      <c r="B660" s="13"/>
    </row>
    <row r="661" spans="2:2" ht="15.75" customHeight="1">
      <c r="B661" s="13"/>
    </row>
    <row r="662" spans="2:2" ht="15.75" customHeight="1">
      <c r="B662" s="13"/>
    </row>
    <row r="663" spans="2:2" ht="15.75" customHeight="1">
      <c r="B663" s="13"/>
    </row>
    <row r="664" spans="2:2" ht="15.75" customHeight="1">
      <c r="B664" s="13"/>
    </row>
    <row r="665" spans="2:2" ht="15.75" customHeight="1">
      <c r="B665" s="13"/>
    </row>
    <row r="666" spans="2:2" ht="15.75" customHeight="1">
      <c r="B666" s="13"/>
    </row>
    <row r="667" spans="2:2" ht="15.75" customHeight="1">
      <c r="B667" s="13"/>
    </row>
    <row r="668" spans="2:2" ht="15.75" customHeight="1">
      <c r="B668" s="13"/>
    </row>
    <row r="669" spans="2:2" ht="15.75" customHeight="1">
      <c r="B669" s="13"/>
    </row>
    <row r="670" spans="2:2" ht="15.75" customHeight="1">
      <c r="B670" s="13"/>
    </row>
    <row r="671" spans="2:2" ht="15.75" customHeight="1">
      <c r="B671" s="13"/>
    </row>
    <row r="672" spans="2:2" ht="15.75" customHeight="1">
      <c r="B672" s="13"/>
    </row>
    <row r="673" spans="2:2" ht="15.75" customHeight="1">
      <c r="B673" s="13"/>
    </row>
    <row r="674" spans="2:2" ht="15.75" customHeight="1">
      <c r="B674" s="13"/>
    </row>
    <row r="675" spans="2:2" ht="15.75" customHeight="1">
      <c r="B675" s="13"/>
    </row>
    <row r="676" spans="2:2" ht="15.75" customHeight="1">
      <c r="B676" s="13"/>
    </row>
    <row r="677" spans="2:2" ht="15.75" customHeight="1">
      <c r="B677" s="13"/>
    </row>
    <row r="678" spans="2:2" ht="15.75" customHeight="1">
      <c r="B678" s="13"/>
    </row>
    <row r="679" spans="2:2" ht="15.75" customHeight="1">
      <c r="B679" s="13"/>
    </row>
    <row r="680" spans="2:2" ht="15.75" customHeight="1">
      <c r="B680" s="13"/>
    </row>
    <row r="681" spans="2:2" ht="15.75" customHeight="1">
      <c r="B681" s="13"/>
    </row>
    <row r="682" spans="2:2" ht="15.75" customHeight="1">
      <c r="B682" s="13"/>
    </row>
    <row r="683" spans="2:2" ht="15.75" customHeight="1">
      <c r="B683" s="13"/>
    </row>
    <row r="684" spans="2:2" ht="15.75" customHeight="1">
      <c r="B684" s="13"/>
    </row>
    <row r="685" spans="2:2" ht="15.75" customHeight="1">
      <c r="B685" s="13"/>
    </row>
    <row r="686" spans="2:2" ht="15.75" customHeight="1">
      <c r="B686" s="13"/>
    </row>
    <row r="687" spans="2:2" ht="15.75" customHeight="1">
      <c r="B687" s="13"/>
    </row>
    <row r="688" spans="2:2" ht="15.75" customHeight="1">
      <c r="B688" s="13"/>
    </row>
    <row r="689" spans="2:2" ht="15.75" customHeight="1">
      <c r="B689" s="13"/>
    </row>
    <row r="690" spans="2:2" ht="15.75" customHeight="1">
      <c r="B690" s="13"/>
    </row>
    <row r="691" spans="2:2" ht="15.75" customHeight="1">
      <c r="B691" s="13"/>
    </row>
    <row r="692" spans="2:2" ht="15.75" customHeight="1">
      <c r="B692" s="13"/>
    </row>
    <row r="693" spans="2:2" ht="15.75" customHeight="1">
      <c r="B693" s="13"/>
    </row>
    <row r="694" spans="2:2" ht="15.75" customHeight="1">
      <c r="B694" s="13"/>
    </row>
    <row r="695" spans="2:2" ht="15.75" customHeight="1">
      <c r="B695" s="13"/>
    </row>
    <row r="696" spans="2:2" ht="15.75" customHeight="1">
      <c r="B696" s="13"/>
    </row>
    <row r="697" spans="2:2" ht="15.75" customHeight="1">
      <c r="B697" s="13"/>
    </row>
    <row r="698" spans="2:2" ht="15.75" customHeight="1">
      <c r="B698" s="13"/>
    </row>
    <row r="699" spans="2:2" ht="15.75" customHeight="1">
      <c r="B699" s="13"/>
    </row>
    <row r="700" spans="2:2" ht="15.75" customHeight="1">
      <c r="B700" s="13"/>
    </row>
    <row r="701" spans="2:2" ht="15.75" customHeight="1">
      <c r="B701" s="13"/>
    </row>
    <row r="702" spans="2:2" ht="15.75" customHeight="1">
      <c r="B702" s="13"/>
    </row>
    <row r="703" spans="2:2" ht="15.75" customHeight="1">
      <c r="B703" s="13"/>
    </row>
    <row r="704" spans="2:2" ht="15.75" customHeight="1">
      <c r="B704" s="13"/>
    </row>
    <row r="705" spans="2:2" ht="15.75" customHeight="1">
      <c r="B705" s="13"/>
    </row>
    <row r="706" spans="2:2" ht="15.75" customHeight="1">
      <c r="B706" s="13"/>
    </row>
    <row r="707" spans="2:2" ht="15.75" customHeight="1">
      <c r="B707" s="13"/>
    </row>
    <row r="708" spans="2:2" ht="15.75" customHeight="1">
      <c r="B708" s="13"/>
    </row>
    <row r="709" spans="2:2" ht="15.75" customHeight="1">
      <c r="B709" s="13"/>
    </row>
    <row r="710" spans="2:2" ht="15.75" customHeight="1">
      <c r="B710" s="13"/>
    </row>
    <row r="711" spans="2:2" ht="15.75" customHeight="1">
      <c r="B711" s="13"/>
    </row>
    <row r="712" spans="2:2" ht="15.75" customHeight="1">
      <c r="B712" s="13"/>
    </row>
    <row r="713" spans="2:2" ht="15.75" customHeight="1">
      <c r="B713" s="13"/>
    </row>
    <row r="714" spans="2:2" ht="15.75" customHeight="1">
      <c r="B714" s="13"/>
    </row>
    <row r="715" spans="2:2" ht="15.75" customHeight="1">
      <c r="B715" s="13"/>
    </row>
    <row r="716" spans="2:2" ht="15.75" customHeight="1">
      <c r="B716" s="13"/>
    </row>
    <row r="717" spans="2:2" ht="15.75" customHeight="1">
      <c r="B717" s="13"/>
    </row>
    <row r="718" spans="2:2" ht="15.75" customHeight="1">
      <c r="B718" s="13"/>
    </row>
    <row r="719" spans="2:2" ht="15.75" customHeight="1">
      <c r="B719" s="13"/>
    </row>
    <row r="720" spans="2:2" ht="15.75" customHeight="1">
      <c r="B720" s="13"/>
    </row>
    <row r="721" spans="2:2" ht="15.75" customHeight="1">
      <c r="B721" s="13"/>
    </row>
    <row r="722" spans="2:2" ht="15.75" customHeight="1">
      <c r="B722" s="13"/>
    </row>
    <row r="723" spans="2:2" ht="15.75" customHeight="1">
      <c r="B723" s="13"/>
    </row>
    <row r="724" spans="2:2" ht="15.75" customHeight="1">
      <c r="B724" s="13"/>
    </row>
    <row r="725" spans="2:2" ht="15.75" customHeight="1">
      <c r="B725" s="13"/>
    </row>
    <row r="726" spans="2:2" ht="15.75" customHeight="1">
      <c r="B726" s="13"/>
    </row>
    <row r="727" spans="2:2" ht="15.75" customHeight="1">
      <c r="B727" s="13"/>
    </row>
    <row r="728" spans="2:2" ht="15.75" customHeight="1">
      <c r="B728" s="13"/>
    </row>
    <row r="729" spans="2:2" ht="15.75" customHeight="1">
      <c r="B729" s="13"/>
    </row>
    <row r="730" spans="2:2" ht="15.75" customHeight="1">
      <c r="B730" s="13"/>
    </row>
    <row r="731" spans="2:2" ht="15.75" customHeight="1">
      <c r="B731" s="13"/>
    </row>
    <row r="732" spans="2:2" ht="15.75" customHeight="1">
      <c r="B732" s="13"/>
    </row>
    <row r="733" spans="2:2" ht="15.75" customHeight="1">
      <c r="B733" s="13"/>
    </row>
    <row r="734" spans="2:2" ht="15.75" customHeight="1">
      <c r="B734" s="13"/>
    </row>
    <row r="735" spans="2:2" ht="15.75" customHeight="1">
      <c r="B735" s="13"/>
    </row>
    <row r="736" spans="2:2" ht="15.75" customHeight="1">
      <c r="B736" s="13"/>
    </row>
    <row r="737" spans="2:2" ht="15.75" customHeight="1">
      <c r="B737" s="13"/>
    </row>
    <row r="738" spans="2:2" ht="15.75" customHeight="1">
      <c r="B738" s="13"/>
    </row>
    <row r="739" spans="2:2" ht="15.75" customHeight="1">
      <c r="B739" s="13"/>
    </row>
    <row r="740" spans="2:2" ht="15.75" customHeight="1">
      <c r="B740" s="13"/>
    </row>
    <row r="741" spans="2:2" ht="15.75" customHeight="1">
      <c r="B741" s="13"/>
    </row>
    <row r="742" spans="2:2" ht="15.75" customHeight="1">
      <c r="B742" s="13"/>
    </row>
    <row r="743" spans="2:2" ht="15.75" customHeight="1">
      <c r="B743" s="13"/>
    </row>
    <row r="744" spans="2:2" ht="15.75" customHeight="1">
      <c r="B744" s="13"/>
    </row>
    <row r="745" spans="2:2" ht="15.75" customHeight="1">
      <c r="B745" s="13"/>
    </row>
    <row r="746" spans="2:2" ht="15.75" customHeight="1">
      <c r="B746" s="13"/>
    </row>
    <row r="747" spans="2:2" ht="15.75" customHeight="1">
      <c r="B747" s="13"/>
    </row>
    <row r="748" spans="2:2" ht="15.75" customHeight="1">
      <c r="B748" s="13"/>
    </row>
    <row r="749" spans="2:2" ht="15.75" customHeight="1">
      <c r="B749" s="13"/>
    </row>
    <row r="750" spans="2:2" ht="15.75" customHeight="1">
      <c r="B750" s="13"/>
    </row>
    <row r="751" spans="2:2" ht="15.75" customHeight="1">
      <c r="B751" s="13"/>
    </row>
    <row r="752" spans="2:2" ht="15.75" customHeight="1">
      <c r="B752" s="13"/>
    </row>
    <row r="753" spans="2:2" ht="15.75" customHeight="1">
      <c r="B753" s="13"/>
    </row>
    <row r="754" spans="2:2" ht="15.75" customHeight="1">
      <c r="B754" s="13"/>
    </row>
    <row r="755" spans="2:2" ht="15.75" customHeight="1">
      <c r="B755" s="13"/>
    </row>
    <row r="756" spans="2:2" ht="15.75" customHeight="1">
      <c r="B756" s="13"/>
    </row>
    <row r="757" spans="2:2" ht="15.75" customHeight="1">
      <c r="B757" s="13"/>
    </row>
    <row r="758" spans="2:2" ht="15.75" customHeight="1">
      <c r="B758" s="13"/>
    </row>
    <row r="759" spans="2:2" ht="15.75" customHeight="1">
      <c r="B759" s="13"/>
    </row>
    <row r="760" spans="2:2" ht="15.75" customHeight="1">
      <c r="B760" s="13"/>
    </row>
    <row r="761" spans="2:2" ht="15.75" customHeight="1">
      <c r="B761" s="13"/>
    </row>
    <row r="762" spans="2:2" ht="15.75" customHeight="1">
      <c r="B762" s="13"/>
    </row>
    <row r="763" spans="2:2" ht="15.75" customHeight="1">
      <c r="B763" s="13"/>
    </row>
    <row r="764" spans="2:2" ht="15.75" customHeight="1">
      <c r="B764" s="13"/>
    </row>
    <row r="765" spans="2:2" ht="15.75" customHeight="1">
      <c r="B765" s="13"/>
    </row>
    <row r="766" spans="2:2" ht="15.75" customHeight="1">
      <c r="B766" s="13"/>
    </row>
    <row r="767" spans="2:2" ht="15.75" customHeight="1">
      <c r="B767" s="13"/>
    </row>
    <row r="768" spans="2:2" ht="15.75" customHeight="1">
      <c r="B768" s="13"/>
    </row>
    <row r="769" spans="2:2" ht="15.75" customHeight="1">
      <c r="B769" s="13"/>
    </row>
    <row r="770" spans="2:2" ht="15.75" customHeight="1">
      <c r="B770" s="13"/>
    </row>
    <row r="771" spans="2:2" ht="15.75" customHeight="1">
      <c r="B771" s="13"/>
    </row>
    <row r="772" spans="2:2" ht="15.75" customHeight="1">
      <c r="B772" s="13"/>
    </row>
    <row r="773" spans="2:2" ht="15.75" customHeight="1">
      <c r="B773" s="13"/>
    </row>
    <row r="774" spans="2:2" ht="15.75" customHeight="1">
      <c r="B774" s="13"/>
    </row>
    <row r="775" spans="2:2" ht="15.75" customHeight="1">
      <c r="B775" s="13"/>
    </row>
    <row r="776" spans="2:2" ht="15.75" customHeight="1">
      <c r="B776" s="13"/>
    </row>
    <row r="777" spans="2:2" ht="15.75" customHeight="1">
      <c r="B777" s="13"/>
    </row>
    <row r="778" spans="2:2" ht="15.75" customHeight="1">
      <c r="B778" s="13"/>
    </row>
    <row r="779" spans="2:2" ht="15.75" customHeight="1">
      <c r="B779" s="13"/>
    </row>
    <row r="780" spans="2:2" ht="15.75" customHeight="1">
      <c r="B780" s="13"/>
    </row>
    <row r="781" spans="2:2" ht="15.75" customHeight="1">
      <c r="B781" s="13"/>
    </row>
    <row r="782" spans="2:2" ht="15.75" customHeight="1">
      <c r="B782" s="13"/>
    </row>
    <row r="783" spans="2:2" ht="15.75" customHeight="1">
      <c r="B783" s="13"/>
    </row>
    <row r="784" spans="2:2" ht="15.75" customHeight="1">
      <c r="B784" s="13"/>
    </row>
    <row r="785" spans="2:2" ht="15.75" customHeight="1">
      <c r="B785" s="13"/>
    </row>
    <row r="786" spans="2:2" ht="15.75" customHeight="1">
      <c r="B786" s="13"/>
    </row>
    <row r="787" spans="2:2" ht="15.75" customHeight="1">
      <c r="B787" s="13"/>
    </row>
    <row r="788" spans="2:2" ht="15.75" customHeight="1">
      <c r="B788" s="13"/>
    </row>
    <row r="789" spans="2:2" ht="15.75" customHeight="1">
      <c r="B789" s="13"/>
    </row>
    <row r="790" spans="2:2" ht="15.75" customHeight="1">
      <c r="B790" s="13"/>
    </row>
    <row r="791" spans="2:2" ht="15.75" customHeight="1">
      <c r="B791" s="13"/>
    </row>
    <row r="792" spans="2:2" ht="15.75" customHeight="1">
      <c r="B792" s="13"/>
    </row>
    <row r="793" spans="2:2" ht="15.75" customHeight="1">
      <c r="B793" s="13"/>
    </row>
    <row r="794" spans="2:2" ht="15.75" customHeight="1">
      <c r="B794" s="13"/>
    </row>
    <row r="795" spans="2:2" ht="15.75" customHeight="1">
      <c r="B795" s="13"/>
    </row>
    <row r="796" spans="2:2" ht="15.75" customHeight="1">
      <c r="B796" s="13"/>
    </row>
    <row r="797" spans="2:2" ht="15.75" customHeight="1">
      <c r="B797" s="13"/>
    </row>
    <row r="798" spans="2:2" ht="15.75" customHeight="1">
      <c r="B798" s="13"/>
    </row>
    <row r="799" spans="2:2" ht="15.75" customHeight="1">
      <c r="B799" s="13"/>
    </row>
    <row r="800" spans="2:2" ht="15.75" customHeight="1">
      <c r="B800" s="13"/>
    </row>
    <row r="801" spans="2:2" ht="15.75" customHeight="1">
      <c r="B801" s="13"/>
    </row>
    <row r="802" spans="2:2" ht="15.75" customHeight="1">
      <c r="B802" s="13"/>
    </row>
    <row r="803" spans="2:2" ht="15.75" customHeight="1">
      <c r="B803" s="13"/>
    </row>
    <row r="804" spans="2:2" ht="15.75" customHeight="1">
      <c r="B804" s="13"/>
    </row>
    <row r="805" spans="2:2" ht="15.75" customHeight="1">
      <c r="B805" s="13"/>
    </row>
    <row r="806" spans="2:2" ht="15.75" customHeight="1">
      <c r="B806" s="13"/>
    </row>
    <row r="807" spans="2:2" ht="15.75" customHeight="1">
      <c r="B807" s="13"/>
    </row>
    <row r="808" spans="2:2" ht="15.75" customHeight="1">
      <c r="B808" s="13"/>
    </row>
    <row r="809" spans="2:2" ht="15.75" customHeight="1">
      <c r="B809" s="13"/>
    </row>
    <row r="810" spans="2:2" ht="15.75" customHeight="1">
      <c r="B810" s="13"/>
    </row>
    <row r="811" spans="2:2" ht="15.75" customHeight="1">
      <c r="B811" s="13"/>
    </row>
    <row r="812" spans="2:2" ht="15.75" customHeight="1">
      <c r="B812" s="13"/>
    </row>
    <row r="813" spans="2:2" ht="15.75" customHeight="1">
      <c r="B813" s="13"/>
    </row>
    <row r="814" spans="2:2" ht="15.75" customHeight="1">
      <c r="B814" s="13"/>
    </row>
    <row r="815" spans="2:2" ht="15.75" customHeight="1">
      <c r="B815" s="13"/>
    </row>
    <row r="816" spans="2:2" ht="15.75" customHeight="1">
      <c r="B816" s="13"/>
    </row>
    <row r="817" spans="2:2" ht="15.75" customHeight="1">
      <c r="B817" s="13"/>
    </row>
    <row r="818" spans="2:2" ht="15.75" customHeight="1">
      <c r="B818" s="13"/>
    </row>
    <row r="819" spans="2:2" ht="15.75" customHeight="1">
      <c r="B819" s="13"/>
    </row>
    <row r="820" spans="2:2" ht="15.75" customHeight="1">
      <c r="B820" s="13"/>
    </row>
    <row r="821" spans="2:2" ht="15.75" customHeight="1">
      <c r="B821" s="13"/>
    </row>
    <row r="822" spans="2:2" ht="15.75" customHeight="1">
      <c r="B822" s="13"/>
    </row>
    <row r="823" spans="2:2" ht="15.75" customHeight="1">
      <c r="B823" s="13"/>
    </row>
    <row r="824" spans="2:2" ht="15.75" customHeight="1">
      <c r="B824" s="13"/>
    </row>
    <row r="825" spans="2:2" ht="15.75" customHeight="1">
      <c r="B825" s="13"/>
    </row>
    <row r="826" spans="2:2" ht="15.75" customHeight="1">
      <c r="B826" s="13"/>
    </row>
    <row r="827" spans="2:2" ht="15.75" customHeight="1">
      <c r="B827" s="13"/>
    </row>
    <row r="828" spans="2:2" ht="15.75" customHeight="1">
      <c r="B828" s="13"/>
    </row>
    <row r="829" spans="2:2" ht="15.75" customHeight="1">
      <c r="B829" s="13"/>
    </row>
    <row r="830" spans="2:2" ht="15.75" customHeight="1">
      <c r="B830" s="13"/>
    </row>
    <row r="831" spans="2:2" ht="15.75" customHeight="1">
      <c r="B831" s="13"/>
    </row>
    <row r="832" spans="2:2" ht="15.75" customHeight="1">
      <c r="B832" s="13"/>
    </row>
    <row r="833" spans="2:2" ht="15.75" customHeight="1">
      <c r="B833" s="13"/>
    </row>
    <row r="834" spans="2:2" ht="15.75" customHeight="1">
      <c r="B834" s="13"/>
    </row>
    <row r="835" spans="2:2" ht="15.75" customHeight="1">
      <c r="B835" s="13"/>
    </row>
    <row r="836" spans="2:2" ht="15.75" customHeight="1">
      <c r="B836" s="13"/>
    </row>
    <row r="837" spans="2:2" ht="15.75" customHeight="1">
      <c r="B837" s="13"/>
    </row>
    <row r="838" spans="2:2" ht="15.75" customHeight="1">
      <c r="B838" s="13"/>
    </row>
    <row r="839" spans="2:2" ht="15.75" customHeight="1">
      <c r="B839" s="13"/>
    </row>
    <row r="840" spans="2:2" ht="15.75" customHeight="1">
      <c r="B840" s="13"/>
    </row>
    <row r="841" spans="2:2" ht="15.75" customHeight="1">
      <c r="B841" s="13"/>
    </row>
    <row r="842" spans="2:2" ht="15.75" customHeight="1">
      <c r="B842" s="13"/>
    </row>
    <row r="843" spans="2:2" ht="15.75" customHeight="1">
      <c r="B843" s="13"/>
    </row>
    <row r="844" spans="2:2" ht="15.75" customHeight="1">
      <c r="B844" s="13"/>
    </row>
    <row r="845" spans="2:2" ht="15.75" customHeight="1">
      <c r="B845" s="13"/>
    </row>
    <row r="846" spans="2:2" ht="15.75" customHeight="1">
      <c r="B846" s="13"/>
    </row>
    <row r="847" spans="2:2" ht="15.75" customHeight="1">
      <c r="B847" s="13"/>
    </row>
    <row r="848" spans="2:2" ht="15.75" customHeight="1">
      <c r="B848" s="13"/>
    </row>
    <row r="849" spans="2:2" ht="15.75" customHeight="1">
      <c r="B849" s="13"/>
    </row>
    <row r="850" spans="2:2" ht="15.75" customHeight="1">
      <c r="B850" s="13"/>
    </row>
    <row r="851" spans="2:2" ht="15.75" customHeight="1">
      <c r="B851" s="13"/>
    </row>
    <row r="852" spans="2:2" ht="15.75" customHeight="1">
      <c r="B852" s="13"/>
    </row>
    <row r="853" spans="2:2" ht="15.75" customHeight="1">
      <c r="B853" s="13"/>
    </row>
    <row r="854" spans="2:2" ht="15.75" customHeight="1">
      <c r="B854" s="13"/>
    </row>
    <row r="855" spans="2:2" ht="15.75" customHeight="1">
      <c r="B855" s="13"/>
    </row>
    <row r="856" spans="2:2" ht="15.75" customHeight="1">
      <c r="B856" s="13"/>
    </row>
    <row r="857" spans="2:2" ht="15.75" customHeight="1">
      <c r="B857" s="13"/>
    </row>
    <row r="858" spans="2:2" ht="15.75" customHeight="1">
      <c r="B858" s="13"/>
    </row>
    <row r="859" spans="2:2" ht="15.75" customHeight="1">
      <c r="B859" s="13"/>
    </row>
    <row r="860" spans="2:2" ht="15.75" customHeight="1">
      <c r="B860" s="13"/>
    </row>
    <row r="861" spans="2:2" ht="15.75" customHeight="1">
      <c r="B861" s="13"/>
    </row>
    <row r="862" spans="2:2" ht="15.75" customHeight="1">
      <c r="B862" s="13"/>
    </row>
    <row r="863" spans="2:2" ht="15.75" customHeight="1">
      <c r="B863" s="13"/>
    </row>
    <row r="864" spans="2:2" ht="15.75" customHeight="1">
      <c r="B864" s="13"/>
    </row>
    <row r="865" spans="2:2" ht="15.75" customHeight="1">
      <c r="B865" s="13"/>
    </row>
    <row r="866" spans="2:2" ht="15.75" customHeight="1">
      <c r="B866" s="13"/>
    </row>
    <row r="867" spans="2:2" ht="15.75" customHeight="1">
      <c r="B867" s="13"/>
    </row>
    <row r="868" spans="2:2" ht="15.75" customHeight="1">
      <c r="B868" s="13"/>
    </row>
    <row r="869" spans="2:2" ht="15.75" customHeight="1">
      <c r="B869" s="13"/>
    </row>
    <row r="870" spans="2:2" ht="15.75" customHeight="1">
      <c r="B870" s="13"/>
    </row>
    <row r="871" spans="2:2" ht="15.75" customHeight="1">
      <c r="B871" s="13"/>
    </row>
    <row r="872" spans="2:2" ht="15.75" customHeight="1">
      <c r="B872" s="13"/>
    </row>
    <row r="873" spans="2:2" ht="15.75" customHeight="1">
      <c r="B873" s="13"/>
    </row>
    <row r="874" spans="2:2" ht="15.75" customHeight="1">
      <c r="B874" s="13"/>
    </row>
    <row r="875" spans="2:2" ht="15.75" customHeight="1">
      <c r="B875" s="13"/>
    </row>
    <row r="876" spans="2:2" ht="15.75" customHeight="1">
      <c r="B876" s="13"/>
    </row>
    <row r="877" spans="2:2" ht="15.75" customHeight="1">
      <c r="B877" s="13"/>
    </row>
    <row r="878" spans="2:2" ht="15.75" customHeight="1">
      <c r="B878" s="13"/>
    </row>
    <row r="879" spans="2:2" ht="15.75" customHeight="1">
      <c r="B879" s="13"/>
    </row>
    <row r="880" spans="2:2" ht="15.75" customHeight="1">
      <c r="B880" s="13"/>
    </row>
    <row r="881" spans="2:2" ht="15.75" customHeight="1">
      <c r="B881" s="13"/>
    </row>
    <row r="882" spans="2:2" ht="15.75" customHeight="1">
      <c r="B882" s="13"/>
    </row>
    <row r="883" spans="2:2" ht="15.75" customHeight="1">
      <c r="B883" s="13"/>
    </row>
    <row r="884" spans="2:2" ht="15.75" customHeight="1">
      <c r="B884" s="13"/>
    </row>
    <row r="885" spans="2:2" ht="15.75" customHeight="1">
      <c r="B885" s="13"/>
    </row>
    <row r="886" spans="2:2" ht="15.75" customHeight="1">
      <c r="B886" s="13"/>
    </row>
    <row r="887" spans="2:2" ht="15.75" customHeight="1">
      <c r="B887" s="13"/>
    </row>
    <row r="888" spans="2:2" ht="15.75" customHeight="1">
      <c r="B888" s="13"/>
    </row>
    <row r="889" spans="2:2" ht="15.75" customHeight="1">
      <c r="B889" s="13"/>
    </row>
    <row r="890" spans="2:2" ht="15.75" customHeight="1">
      <c r="B890" s="13"/>
    </row>
    <row r="891" spans="2:2" ht="15.75" customHeight="1">
      <c r="B891" s="13"/>
    </row>
    <row r="892" spans="2:2" ht="15.75" customHeight="1">
      <c r="B892" s="13"/>
    </row>
    <row r="893" spans="2:2" ht="15.75" customHeight="1">
      <c r="B893" s="13"/>
    </row>
    <row r="894" spans="2:2" ht="15.75" customHeight="1">
      <c r="B894" s="13"/>
    </row>
    <row r="895" spans="2:2" ht="15.75" customHeight="1">
      <c r="B895" s="13"/>
    </row>
    <row r="896" spans="2:2" ht="15.75" customHeight="1">
      <c r="B896" s="13"/>
    </row>
    <row r="897" spans="2:2" ht="15.75" customHeight="1">
      <c r="B897" s="13"/>
    </row>
    <row r="898" spans="2:2" ht="15.75" customHeight="1">
      <c r="B898" s="13"/>
    </row>
    <row r="899" spans="2:2" ht="15.75" customHeight="1">
      <c r="B899" s="13"/>
    </row>
    <row r="900" spans="2:2" ht="15.75" customHeight="1">
      <c r="B900" s="13"/>
    </row>
    <row r="901" spans="2:2" ht="15.75" customHeight="1">
      <c r="B901" s="13"/>
    </row>
    <row r="902" spans="2:2" ht="15.75" customHeight="1">
      <c r="B902" s="13"/>
    </row>
    <row r="903" spans="2:2" ht="15.75" customHeight="1">
      <c r="B903" s="13"/>
    </row>
    <row r="904" spans="2:2" ht="15.75" customHeight="1">
      <c r="B904" s="13"/>
    </row>
    <row r="905" spans="2:2" ht="15.75" customHeight="1">
      <c r="B905" s="13"/>
    </row>
    <row r="906" spans="2:2" ht="15.75" customHeight="1">
      <c r="B906" s="13"/>
    </row>
    <row r="907" spans="2:2" ht="15.75" customHeight="1">
      <c r="B907" s="13"/>
    </row>
    <row r="908" spans="2:2" ht="15.75" customHeight="1">
      <c r="B908" s="13"/>
    </row>
    <row r="909" spans="2:2" ht="15.75" customHeight="1">
      <c r="B909" s="13"/>
    </row>
    <row r="910" spans="2:2" ht="15.75" customHeight="1">
      <c r="B910" s="13"/>
    </row>
    <row r="911" spans="2:2" ht="15.75" customHeight="1">
      <c r="B911" s="13"/>
    </row>
    <row r="912" spans="2:2" ht="15.75" customHeight="1">
      <c r="B912" s="13"/>
    </row>
    <row r="913" spans="2:2" ht="15.75" customHeight="1">
      <c r="B913" s="13"/>
    </row>
    <row r="914" spans="2:2" ht="15.75" customHeight="1">
      <c r="B914" s="13"/>
    </row>
    <row r="915" spans="2:2" ht="15.75" customHeight="1">
      <c r="B915" s="13"/>
    </row>
    <row r="916" spans="2:2" ht="15.75" customHeight="1">
      <c r="B916" s="13"/>
    </row>
    <row r="917" spans="2:2" ht="15.75" customHeight="1">
      <c r="B917" s="13"/>
    </row>
    <row r="918" spans="2:2" ht="15.75" customHeight="1">
      <c r="B918" s="13"/>
    </row>
    <row r="919" spans="2:2" ht="15.75" customHeight="1">
      <c r="B919" s="13"/>
    </row>
    <row r="920" spans="2:2" ht="15.75" customHeight="1">
      <c r="B920" s="13"/>
    </row>
    <row r="921" spans="2:2" ht="15.75" customHeight="1">
      <c r="B921" s="13"/>
    </row>
    <row r="922" spans="2:2" ht="15.75" customHeight="1">
      <c r="B922" s="13"/>
    </row>
    <row r="923" spans="2:2" ht="15.75" customHeight="1">
      <c r="B923" s="13"/>
    </row>
    <row r="924" spans="2:2" ht="15.75" customHeight="1">
      <c r="B924" s="13"/>
    </row>
    <row r="925" spans="2:2" ht="15.75" customHeight="1">
      <c r="B925" s="13"/>
    </row>
    <row r="926" spans="2:2" ht="15.75" customHeight="1">
      <c r="B926" s="13"/>
    </row>
    <row r="927" spans="2:2" ht="15.75" customHeight="1">
      <c r="B927" s="13"/>
    </row>
    <row r="928" spans="2:2" ht="15.75" customHeight="1">
      <c r="B928" s="13"/>
    </row>
    <row r="929" spans="2:2" ht="15.75" customHeight="1">
      <c r="B929" s="13"/>
    </row>
    <row r="930" spans="2:2" ht="15.75" customHeight="1">
      <c r="B930" s="13"/>
    </row>
    <row r="931" spans="2:2" ht="15.75" customHeight="1">
      <c r="B931" s="13"/>
    </row>
    <row r="932" spans="2:2" ht="15.75" customHeight="1">
      <c r="B932" s="13"/>
    </row>
    <row r="933" spans="2:2" ht="15.75" customHeight="1">
      <c r="B933" s="13"/>
    </row>
    <row r="934" spans="2:2" ht="15.75" customHeight="1">
      <c r="B934" s="13"/>
    </row>
    <row r="935" spans="2:2" ht="15.75" customHeight="1">
      <c r="B935" s="13"/>
    </row>
    <row r="936" spans="2:2" ht="15.75" customHeight="1">
      <c r="B936" s="13"/>
    </row>
    <row r="937" spans="2:2" ht="15.75" customHeight="1">
      <c r="B937" s="13"/>
    </row>
    <row r="938" spans="2:2" ht="15.75" customHeight="1">
      <c r="B938" s="13"/>
    </row>
    <row r="939" spans="2:2" ht="15.75" customHeight="1">
      <c r="B939" s="13"/>
    </row>
    <row r="940" spans="2:2" ht="15.75" customHeight="1">
      <c r="B940" s="13"/>
    </row>
    <row r="941" spans="2:2" ht="15.75" customHeight="1">
      <c r="B941" s="13"/>
    </row>
    <row r="942" spans="2:2" ht="15.75" customHeight="1">
      <c r="B942" s="13"/>
    </row>
    <row r="943" spans="2:2" ht="15.75" customHeight="1">
      <c r="B943" s="13"/>
    </row>
    <row r="944" spans="2:2" ht="15.75" customHeight="1">
      <c r="B944" s="13"/>
    </row>
    <row r="945" spans="2:2" ht="15.75" customHeight="1">
      <c r="B945" s="13"/>
    </row>
    <row r="946" spans="2:2" ht="15.75" customHeight="1">
      <c r="B946" s="13"/>
    </row>
    <row r="947" spans="2:2" ht="15.75" customHeight="1">
      <c r="B947" s="13"/>
    </row>
    <row r="948" spans="2:2" ht="15.75" customHeight="1">
      <c r="B948" s="13"/>
    </row>
    <row r="949" spans="2:2" ht="15.75" customHeight="1">
      <c r="B949" s="13"/>
    </row>
    <row r="950" spans="2:2" ht="15.75" customHeight="1">
      <c r="B950" s="13"/>
    </row>
    <row r="951" spans="2:2" ht="15.75" customHeight="1">
      <c r="B951" s="13"/>
    </row>
    <row r="952" spans="2:2" ht="15.75" customHeight="1">
      <c r="B952" s="13"/>
    </row>
    <row r="953" spans="2:2" ht="15.75" customHeight="1">
      <c r="B953" s="13"/>
    </row>
    <row r="954" spans="2:2" ht="15.75" customHeight="1">
      <c r="B954" s="13"/>
    </row>
    <row r="955" spans="2:2" ht="15.75" customHeight="1">
      <c r="B955" s="13"/>
    </row>
    <row r="956" spans="2:2" ht="15.75" customHeight="1">
      <c r="B956" s="13"/>
    </row>
    <row r="957" spans="2:2" ht="15.75" customHeight="1">
      <c r="B957" s="13"/>
    </row>
    <row r="958" spans="2:2" ht="15.75" customHeight="1">
      <c r="B958" s="13"/>
    </row>
    <row r="959" spans="2:2" ht="15.75" customHeight="1">
      <c r="B959" s="13"/>
    </row>
    <row r="960" spans="2:2" ht="15.75" customHeight="1">
      <c r="B960" s="13"/>
    </row>
    <row r="961" spans="2:2" ht="15.75" customHeight="1">
      <c r="B961" s="13"/>
    </row>
    <row r="962" spans="2:2" ht="15.75" customHeight="1">
      <c r="B962" s="13"/>
    </row>
    <row r="963" spans="2:2" ht="15.75" customHeight="1">
      <c r="B963" s="13"/>
    </row>
    <row r="964" spans="2:2" ht="15.75" customHeight="1">
      <c r="B964" s="13"/>
    </row>
    <row r="965" spans="2:2" ht="15.75" customHeight="1">
      <c r="B965" s="13"/>
    </row>
    <row r="966" spans="2:2" ht="15.75" customHeight="1">
      <c r="B966" s="13"/>
    </row>
    <row r="967" spans="2:2" ht="15.75" customHeight="1">
      <c r="B967" s="13"/>
    </row>
    <row r="968" spans="2:2" ht="15.75" customHeight="1">
      <c r="B968" s="13"/>
    </row>
    <row r="969" spans="2:2" ht="15.75" customHeight="1">
      <c r="B969" s="13"/>
    </row>
    <row r="970" spans="2:2" ht="15.75" customHeight="1">
      <c r="B970" s="13"/>
    </row>
    <row r="971" spans="2:2" ht="15.75" customHeight="1">
      <c r="B971" s="13"/>
    </row>
    <row r="972" spans="2:2" ht="15.75" customHeight="1">
      <c r="B972" s="13"/>
    </row>
    <row r="973" spans="2:2" ht="15.75" customHeight="1">
      <c r="B973" s="13"/>
    </row>
    <row r="974" spans="2:2" ht="15.75" customHeight="1">
      <c r="B974" s="13"/>
    </row>
    <row r="975" spans="2:2" ht="15.75" customHeight="1">
      <c r="B975" s="13"/>
    </row>
    <row r="976" spans="2:2" ht="15.75" customHeight="1">
      <c r="B976" s="13"/>
    </row>
    <row r="977" spans="2:2" ht="15.75" customHeight="1">
      <c r="B977" s="13"/>
    </row>
    <row r="978" spans="2:2" ht="15.75" customHeight="1">
      <c r="B978" s="13"/>
    </row>
    <row r="979" spans="2:2" ht="15.75" customHeight="1">
      <c r="B979" s="13"/>
    </row>
    <row r="980" spans="2:2" ht="15.75" customHeight="1">
      <c r="B980" s="13"/>
    </row>
    <row r="981" spans="2:2" ht="15.75" customHeight="1">
      <c r="B981" s="13"/>
    </row>
    <row r="982" spans="2:2" ht="15.75" customHeight="1">
      <c r="B982" s="13"/>
    </row>
    <row r="983" spans="2:2" ht="15.75" customHeight="1">
      <c r="B983" s="13"/>
    </row>
    <row r="984" spans="2:2" ht="15.75" customHeight="1">
      <c r="B984" s="13"/>
    </row>
    <row r="985" spans="2:2" ht="15.75" customHeight="1">
      <c r="B985" s="13"/>
    </row>
    <row r="986" spans="2:2" ht="15.75" customHeight="1">
      <c r="B986" s="13"/>
    </row>
    <row r="987" spans="2:2" ht="15.75" customHeight="1">
      <c r="B987" s="13"/>
    </row>
    <row r="988" spans="2:2" ht="15.75" customHeight="1">
      <c r="B988" s="13"/>
    </row>
    <row r="989" spans="2:2" ht="15.75" customHeight="1">
      <c r="B989" s="13"/>
    </row>
    <row r="990" spans="2:2" ht="15.75" customHeight="1">
      <c r="B990" s="13"/>
    </row>
    <row r="991" spans="2:2" ht="15.75" customHeight="1">
      <c r="B991" s="13"/>
    </row>
    <row r="992" spans="2:2" ht="15.75" customHeight="1">
      <c r="B992" s="13"/>
    </row>
    <row r="993" spans="2:2" ht="15.75" customHeight="1">
      <c r="B993" s="13"/>
    </row>
    <row r="994" spans="2:2" ht="15.75" customHeight="1">
      <c r="B994" s="13"/>
    </row>
    <row r="995" spans="2:2" ht="15.75" customHeight="1">
      <c r="B995" s="13"/>
    </row>
    <row r="996" spans="2:2" ht="15.75" customHeight="1">
      <c r="B996" s="13"/>
    </row>
    <row r="997" spans="2:2" ht="15.75" customHeight="1">
      <c r="B997" s="13"/>
    </row>
    <row r="998" spans="2:2" ht="15.75" customHeight="1">
      <c r="B998" s="13"/>
    </row>
    <row r="999" spans="2:2" ht="15.75" customHeight="1">
      <c r="B999" s="13"/>
    </row>
    <row r="1000" spans="2:2" ht="15.75" customHeight="1">
      <c r="B1000" s="13"/>
    </row>
    <row r="1001" spans="2:2" ht="15.75" customHeight="1">
      <c r="B1001" s="13"/>
    </row>
    <row r="1002" spans="2:2" ht="15.75" customHeight="1">
      <c r="B1002" s="13"/>
    </row>
    <row r="1003" spans="2:2" ht="15.75" customHeight="1">
      <c r="B1003" s="13"/>
    </row>
    <row r="1004" spans="2:2" ht="15.75" customHeight="1">
      <c r="B1004" s="13"/>
    </row>
    <row r="1005" spans="2:2" ht="15.75" customHeight="1">
      <c r="B1005" s="13"/>
    </row>
    <row r="1006" spans="2:2" ht="15.75" customHeight="1">
      <c r="B1006" s="13"/>
    </row>
    <row r="1007" spans="2:2" ht="15.75" customHeight="1">
      <c r="B1007" s="13"/>
    </row>
    <row r="1008" spans="2:2" ht="15.75" customHeight="1">
      <c r="B1008" s="13"/>
    </row>
    <row r="1009" spans="2:2" ht="15.75" customHeight="1">
      <c r="B1009" s="13"/>
    </row>
    <row r="1010" spans="2:2" ht="15.75" customHeight="1">
      <c r="B1010" s="13"/>
    </row>
    <row r="1011" spans="2:2" ht="15.75" customHeight="1">
      <c r="B1011" s="13"/>
    </row>
    <row r="1012" spans="2:2" ht="15.75" customHeight="1">
      <c r="B1012" s="13"/>
    </row>
    <row r="1013" spans="2:2" ht="15.75" customHeight="1">
      <c r="B1013" s="13"/>
    </row>
    <row r="1014" spans="2:2" ht="15.75" customHeight="1">
      <c r="B1014" s="13"/>
    </row>
    <row r="1015" spans="2:2" ht="15.75" customHeight="1">
      <c r="B1015" s="13"/>
    </row>
    <row r="1016" spans="2:2" ht="15.75" customHeight="1">
      <c r="B1016" s="13"/>
    </row>
    <row r="1017" spans="2:2" ht="15.75" customHeight="1">
      <c r="B1017" s="13"/>
    </row>
    <row r="1018" spans="2:2" ht="15.75" customHeight="1">
      <c r="B1018" s="13"/>
    </row>
    <row r="1019" spans="2:2" ht="15.75" customHeight="1">
      <c r="B1019" s="13"/>
    </row>
    <row r="1020" spans="2:2" ht="15.75" customHeight="1">
      <c r="B1020" s="13"/>
    </row>
    <row r="1021" spans="2:2" ht="15.75" customHeight="1">
      <c r="B1021" s="13"/>
    </row>
    <row r="1022" spans="2:2" ht="15.75" customHeight="1">
      <c r="B1022" s="13"/>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50</vt:i4>
      </vt:variant>
    </vt:vector>
  </HeadingPairs>
  <TitlesOfParts>
    <vt:vector size="50" baseType="lpstr">
      <vt:lpstr>Scoring system</vt:lpstr>
      <vt:lpstr>Provider rankings and summary i</vt:lpstr>
      <vt:lpstr>1st Energy</vt:lpstr>
      <vt:lpstr>ActewAGL</vt:lpstr>
      <vt:lpstr>AGL Energy</vt:lpstr>
      <vt:lpstr>Alinta Energy</vt:lpstr>
      <vt:lpstr>Altogether Group</vt:lpstr>
      <vt:lpstr>Amber Electric</vt:lpstr>
      <vt:lpstr>Aurora Energy</vt:lpstr>
      <vt:lpstr>Bright Spark Power</vt:lpstr>
      <vt:lpstr>Commander Power and Gas</vt:lpstr>
      <vt:lpstr>CoPower</vt:lpstr>
      <vt:lpstr>CovaU</vt:lpstr>
      <vt:lpstr>Diamond Energy</vt:lpstr>
      <vt:lpstr>Discover Energy</vt:lpstr>
      <vt:lpstr>Dodo Power</vt:lpstr>
      <vt:lpstr>Elysian Energy</vt:lpstr>
      <vt:lpstr>Energy Australia</vt:lpstr>
      <vt:lpstr>Energy Locals</vt:lpstr>
      <vt:lpstr>Enova</vt:lpstr>
      <vt:lpstr>Ezi Power</vt:lpstr>
      <vt:lpstr>Future X Power</vt:lpstr>
      <vt:lpstr>GEE Power and Gas</vt:lpstr>
      <vt:lpstr>Globird Energy</vt:lpstr>
      <vt:lpstr>Glowpower</vt:lpstr>
      <vt:lpstr>Indigo Power</vt:lpstr>
      <vt:lpstr>iO Energy</vt:lpstr>
      <vt:lpstr>Jacana Energy</vt:lpstr>
      <vt:lpstr>Locality Planning Energy</vt:lpstr>
      <vt:lpstr>Lumo Energy</vt:lpstr>
      <vt:lpstr>Metered Energy</vt:lpstr>
      <vt:lpstr>Mojo Power</vt:lpstr>
      <vt:lpstr>Momentum Energy</vt:lpstr>
      <vt:lpstr>Nectr Energy</vt:lpstr>
      <vt:lpstr>Origin Energy</vt:lpstr>
      <vt:lpstr>OVO Energy</vt:lpstr>
      <vt:lpstr>Powerclub</vt:lpstr>
      <vt:lpstr>Powerdirect</vt:lpstr>
      <vt:lpstr>Powershop</vt:lpstr>
      <vt:lpstr>Radian Energy</vt:lpstr>
      <vt:lpstr>ReAmped Energy</vt:lpstr>
      <vt:lpstr>Real Utilities</vt:lpstr>
      <vt:lpstr>Red Energy</vt:lpstr>
      <vt:lpstr>Rimfire Energy</vt:lpstr>
      <vt:lpstr>Simply Energy</vt:lpstr>
      <vt:lpstr>Social Energy</vt:lpstr>
      <vt:lpstr>Sumo Power</vt:lpstr>
      <vt:lpstr>Synergy</vt:lpstr>
      <vt:lpstr>Tango Energy</vt:lpstr>
      <vt:lpstr>WINConnect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cp:lastModifiedBy>
  <dcterms:created xsi:type="dcterms:W3CDTF">2022-02-07T05:41:43Z</dcterms:created>
  <dcterms:modified xsi:type="dcterms:W3CDTF">2022-02-10T04:35:06Z</dcterms:modified>
</cp:coreProperties>
</file>